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<sst xmlns="http://schemas.openxmlformats.org/spreadsheetml/2006/main" count="66" uniqueCount="58">
  <si>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</si>
  <si>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</si>
  <si>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- 30 aprilie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</si>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</sst>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10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10" applyFont="1" applyFill="1" applyBorder="1" applyAlignment="1">
      <alignment horizontal="center"/>
      <protection/>
    </xf>
    <xf numFmtId="0" fontId="24" fillId="0" borderId="22" xfId="210" applyFont="1" applyFill="1" applyBorder="1" applyAlignment="1">
      <alignment horizontal="right"/>
      <protection/>
    </xf>
    <xf numFmtId="0" fontId="24" fillId="0" borderId="22" xfId="210" applyFont="1" applyFill="1" applyBorder="1" applyAlignment="1">
      <alignment horizontal="center" wrapText="1"/>
      <protection/>
    </xf>
    <xf numFmtId="0" fontId="73" fillId="0" borderId="22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10" applyFont="1" applyFill="1" applyBorder="1" applyAlignment="1">
      <alignment horizontal="center" vertical="center" wrapText="1"/>
      <protection/>
    </xf>
    <xf numFmtId="0" fontId="73" fillId="0" borderId="24" xfId="210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xecutii\executii%202013\04%20aprilie%202013\bgc%20aprilie%20in%20lucru%202013%20final%20program%2024%20aprilie%20-CNADR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x 2"/>
      <sheetName val="aprilie  2013 "/>
      <sheetName val="UAT 2013 aprilie"/>
      <sheetName val="aprilie  2013  in luna"/>
      <sheetName val="UAT 2013 aprilie in luna"/>
      <sheetName val=" consolidari aprilie"/>
      <sheetName val="prog - nivele 4"/>
      <sheetName val="BGC"/>
      <sheetName val="prog -trim I nivele (2)"/>
      <sheetName val="martie  2013  val"/>
      <sheetName val="UAT 2013 martie (2)"/>
      <sheetName val="Sinteza (2)"/>
      <sheetName val="prog -trim I nivele"/>
      <sheetName val="2012 - 2013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56 adm "/>
      <sheetName val="56 UAt"/>
      <sheetName val="UAT  2013 feb (in luna)"/>
      <sheetName val="UAT  2013  ian (val)"/>
      <sheetName val="progr.%.exec"/>
      <sheetName val="bgc desfasurat"/>
      <sheetName val="decembrie estim FEN"/>
      <sheetName val="Corectii UE"/>
      <sheetName val="prog 2013"/>
      <sheetName val="programe blocate"/>
      <sheetName val="progr exec trim III (2)"/>
      <sheetName val="realizari aprilie  BGC  2012 "/>
      <sheetName val="aprilie 2012"/>
      <sheetName val="BGC in luna"/>
      <sheetName val="cnadr"/>
      <sheetName val="Anexa program executie"/>
      <sheetName val="Foaie1"/>
      <sheetName val="SPECIAL_AND"/>
      <sheetName val="CNADN_ex"/>
      <sheetName val="Feb  BGC  2012 "/>
      <sheetName val="Sinteza"/>
      <sheetName val="dob_trez"/>
      <sheetName val="progr BL 2012 "/>
      <sheetName val="pres (DS)"/>
      <sheetName val="autofin)"/>
    </sheetNames>
    <sheetDataSet>
      <sheetData sheetId="1">
        <row r="7">
          <cell r="P7">
            <v>623300</v>
          </cell>
        </row>
        <row r="36">
          <cell r="P36">
            <v>2439.909572</v>
          </cell>
        </row>
      </sheetData>
      <sheetData sheetId="34">
        <row r="20">
          <cell r="S20">
            <v>209743.70000000004</v>
          </cell>
        </row>
        <row r="22">
          <cell r="S22">
            <v>196978.86000000002</v>
          </cell>
        </row>
        <row r="24">
          <cell r="S24">
            <v>123196.18000000001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81211.54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1187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19427.440000000002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11447.84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223138.21</v>
          </cell>
        </row>
        <row r="71">
          <cell r="S71">
            <v>205468.31000000006</v>
          </cell>
        </row>
        <row r="73">
          <cell r="S73">
            <v>46154</v>
          </cell>
        </row>
        <row r="75">
          <cell r="S75">
            <v>37494.13</v>
          </cell>
        </row>
        <row r="77">
          <cell r="S77">
            <v>11382.999999999998</v>
          </cell>
        </row>
        <row r="79">
          <cell r="S79">
            <v>5229.800000000001</v>
          </cell>
        </row>
        <row r="81">
          <cell r="S81">
            <v>104217.48000000004</v>
          </cell>
        </row>
        <row r="83">
          <cell r="S83">
            <v>1551</v>
          </cell>
        </row>
        <row r="85">
          <cell r="S85">
            <v>12265.800000000001</v>
          </cell>
        </row>
        <row r="86">
          <cell r="S86">
            <v>17620.280000000002</v>
          </cell>
        </row>
        <row r="87">
          <cell r="S87">
            <v>69979.30000000002</v>
          </cell>
        </row>
        <row r="89">
          <cell r="S89">
            <v>2801.1000000000004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17669.9</v>
          </cell>
        </row>
        <row r="97">
          <cell r="S97">
            <v>17584.200000000004</v>
          </cell>
        </row>
        <row r="98">
          <cell r="S98">
            <v>85.7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-13394.509999999951</v>
          </cell>
        </row>
      </sheetData>
      <sheetData sheetId="38">
        <row r="25">
          <cell r="R25">
            <v>2237.978915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33"/>
  </sheetPr>
  <dimension ref="A1:P188"/>
  <sheetViews>
    <sheetView showZeros="0" tabSelected="1" view="pageBreakPreview" zoomScale="75" zoomScaleNormal="75" zoomScaleSheetLayoutView="75" workbookViewId="0" topLeftCell="A3">
      <selection activeCell="S50" sqref="S5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8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3" t="s">
        <v>4</v>
      </c>
      <c r="C7" s="124"/>
      <c r="D7" s="124"/>
      <c r="E7" s="14"/>
      <c r="F7" s="125" t="s">
        <v>5</v>
      </c>
      <c r="G7" s="125"/>
      <c r="H7" s="125"/>
      <c r="I7" s="15"/>
      <c r="J7" s="126" t="s">
        <v>6</v>
      </c>
      <c r="K7" s="127"/>
      <c r="L7" s="127"/>
      <c r="M7" s="16"/>
      <c r="N7" s="122" t="s">
        <v>7</v>
      </c>
      <c r="O7" s="123"/>
      <c r="P7" s="17"/>
    </row>
    <row r="8" spans="1:16" s="26" customFormat="1" ht="33" customHeight="1">
      <c r="A8" s="18"/>
      <c r="B8" s="19" t="s">
        <v>8</v>
      </c>
      <c r="C8" s="2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587499</v>
      </c>
      <c r="C10" s="34"/>
      <c r="D10" s="34"/>
      <c r="E10" s="34"/>
      <c r="F10" s="33">
        <v>497325</v>
      </c>
      <c r="G10" s="34"/>
      <c r="H10" s="34"/>
      <c r="I10" s="34"/>
      <c r="J10" s="34">
        <f>'[4]aprilie  2013 '!P7</f>
        <v>623300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62305.329076</v>
      </c>
      <c r="C12" s="41">
        <f aca="true" t="shared" si="0" ref="C12:C35">B12/$B$10*100</f>
        <v>10.605180447285868</v>
      </c>
      <c r="D12" s="41">
        <f aca="true" t="shared" si="1" ref="D12:D35">B12/B$12*100</f>
        <v>100</v>
      </c>
      <c r="E12" s="41"/>
      <c r="F12" s="40">
        <f>'[4]prog 2013'!S20</f>
        <v>209743.70000000004</v>
      </c>
      <c r="G12" s="41">
        <f aca="true" t="shared" si="2" ref="G12:G35">F12/$J$10*100</f>
        <v>33.65052141825767</v>
      </c>
      <c r="H12" s="41">
        <f aca="true" t="shared" si="3" ref="H12:H35">F12/F$12*100</f>
        <v>100</v>
      </c>
      <c r="I12" s="41"/>
      <c r="J12" s="40">
        <f>J13+J30+J31+J33+J35+J37+J32</f>
        <v>64974.829303000006</v>
      </c>
      <c r="K12" s="41">
        <f aca="true" t="shared" si="4" ref="K12:K35">J12/$J$10*100</f>
        <v>10.42432685753249</v>
      </c>
      <c r="L12" s="41">
        <f aca="true" t="shared" si="5" ref="L12:L35">J12/J$12*100</f>
        <v>100</v>
      </c>
      <c r="M12" s="41"/>
      <c r="N12" s="41">
        <f aca="true" t="shared" si="6" ref="N12:N35">J12-B12</f>
        <v>2669.500227000004</v>
      </c>
      <c r="O12" s="42">
        <f aca="true" t="shared" si="7" ref="O12:O28">J12/B12-1</f>
        <v>0.04284545586371502</v>
      </c>
      <c r="P12" s="42"/>
    </row>
    <row r="13" spans="1:16" s="47" customFormat="1" ht="24.75" customHeight="1">
      <c r="A13" s="43" t="s">
        <v>14</v>
      </c>
      <c r="B13" s="44">
        <f>B14+B27+B28</f>
        <v>60103.296889000005</v>
      </c>
      <c r="C13" s="45">
        <f t="shared" si="0"/>
        <v>10.230365820026927</v>
      </c>
      <c r="D13" s="45">
        <f t="shared" si="1"/>
        <v>96.4657402189242</v>
      </c>
      <c r="E13" s="45"/>
      <c r="F13" s="44">
        <f>'[4]prog 2013'!S22</f>
        <v>196978.86000000002</v>
      </c>
      <c r="G13" s="45">
        <f t="shared" si="2"/>
        <v>31.602576608374783</v>
      </c>
      <c r="H13" s="45">
        <f t="shared" si="3"/>
        <v>93.91407703783236</v>
      </c>
      <c r="I13" s="45"/>
      <c r="J13" s="44">
        <f>J14+J27+J28</f>
        <v>63104.792539</v>
      </c>
      <c r="K13" s="45">
        <f t="shared" si="4"/>
        <v>10.12430491561046</v>
      </c>
      <c r="L13" s="45">
        <f t="shared" si="5"/>
        <v>97.12190584560156</v>
      </c>
      <c r="M13" s="45"/>
      <c r="N13" s="45">
        <f t="shared" si="6"/>
        <v>3001.495649999997</v>
      </c>
      <c r="O13" s="46">
        <f t="shared" si="7"/>
        <v>0.049938951860547975</v>
      </c>
      <c r="P13" s="46"/>
    </row>
    <row r="14" spans="1:16" s="47" customFormat="1" ht="25.5" customHeight="1">
      <c r="A14" s="48" t="s">
        <v>15</v>
      </c>
      <c r="B14" s="44">
        <f>B15+B19+B20+B25+B26</f>
        <v>37383.38977300001</v>
      </c>
      <c r="C14" s="45">
        <f t="shared" si="0"/>
        <v>6.363141005005968</v>
      </c>
      <c r="D14" s="45">
        <f t="shared" si="1"/>
        <v>60.000308685312895</v>
      </c>
      <c r="E14" s="45"/>
      <c r="F14" s="44">
        <f>'[4]prog 2013'!S24</f>
        <v>123196.18000000001</v>
      </c>
      <c r="G14" s="45">
        <f t="shared" si="2"/>
        <v>19.76515000802182</v>
      </c>
      <c r="H14" s="45">
        <f t="shared" si="3"/>
        <v>58.7365341605016</v>
      </c>
      <c r="I14" s="45"/>
      <c r="J14" s="44">
        <f>J15+J19+J20+J25+J26</f>
        <v>39712.979613</v>
      </c>
      <c r="K14" s="45">
        <f t="shared" si="4"/>
        <v>6.371406965024868</v>
      </c>
      <c r="L14" s="45">
        <f t="shared" si="5"/>
        <v>61.12056012922281</v>
      </c>
      <c r="M14" s="45"/>
      <c r="N14" s="45">
        <f t="shared" si="6"/>
        <v>2329.5898399999933</v>
      </c>
      <c r="O14" s="46">
        <f t="shared" si="7"/>
        <v>0.06231617448673776</v>
      </c>
      <c r="P14" s="46"/>
    </row>
    <row r="15" spans="1:16" s="47" customFormat="1" ht="40.5" customHeight="1">
      <c r="A15" s="49" t="s">
        <v>16</v>
      </c>
      <c r="B15" s="44">
        <f>B16+B17+B18</f>
        <v>12372.2515</v>
      </c>
      <c r="C15" s="45">
        <f t="shared" si="0"/>
        <v>2.105918733478695</v>
      </c>
      <c r="D15" s="45">
        <f t="shared" si="1"/>
        <v>19.85745309989188</v>
      </c>
      <c r="E15" s="45"/>
      <c r="F15" s="50">
        <f>'[4]prog 2013'!S26</f>
        <v>36359.94</v>
      </c>
      <c r="G15" s="45">
        <f t="shared" si="2"/>
        <v>5.833457404139259</v>
      </c>
      <c r="H15" s="45">
        <f t="shared" si="3"/>
        <v>17.335414603632906</v>
      </c>
      <c r="I15" s="45"/>
      <c r="J15" s="44">
        <f>J16+J17+J18</f>
        <v>12999.072237</v>
      </c>
      <c r="K15" s="45">
        <f t="shared" si="4"/>
        <v>2.085524183699663</v>
      </c>
      <c r="L15" s="45">
        <f t="shared" si="5"/>
        <v>20.00631994950052</v>
      </c>
      <c r="M15" s="45"/>
      <c r="N15" s="45">
        <f t="shared" si="6"/>
        <v>626.820737</v>
      </c>
      <c r="O15" s="46">
        <f t="shared" si="7"/>
        <v>0.05066343316735833</v>
      </c>
      <c r="P15" s="46"/>
    </row>
    <row r="16" spans="1:16" ht="25.5" customHeight="1">
      <c r="A16" s="51" t="s">
        <v>17</v>
      </c>
      <c r="B16" s="52">
        <v>5188.220832999999</v>
      </c>
      <c r="C16" s="52">
        <f t="shared" si="0"/>
        <v>0.8831029215368876</v>
      </c>
      <c r="D16" s="52">
        <f t="shared" si="1"/>
        <v>8.327090009702719</v>
      </c>
      <c r="E16" s="52"/>
      <c r="F16" s="36">
        <f>'[4]prog 2013'!S28</f>
        <v>11721.800000000001</v>
      </c>
      <c r="G16" s="52">
        <f t="shared" si="2"/>
        <v>1.880603240815017</v>
      </c>
      <c r="H16" s="52">
        <f t="shared" si="3"/>
        <v>5.588630314045189</v>
      </c>
      <c r="I16" s="52"/>
      <c r="J16" s="52">
        <v>5008.902352</v>
      </c>
      <c r="K16" s="52">
        <f t="shared" si="4"/>
        <v>0.8036101960532649</v>
      </c>
      <c r="L16" s="52">
        <f t="shared" si="5"/>
        <v>7.708988858811408</v>
      </c>
      <c r="M16" s="52"/>
      <c r="N16" s="52">
        <f t="shared" si="6"/>
        <v>-179.31848099999934</v>
      </c>
      <c r="O16" s="53">
        <f t="shared" si="7"/>
        <v>-0.03456261534964611</v>
      </c>
      <c r="P16" s="53"/>
    </row>
    <row r="17" spans="1:16" ht="18" customHeight="1">
      <c r="A17" s="51" t="s">
        <v>18</v>
      </c>
      <c r="B17" s="52">
        <v>6862.454411000001</v>
      </c>
      <c r="C17" s="52">
        <f t="shared" si="0"/>
        <v>1.168079334773336</v>
      </c>
      <c r="D17" s="52">
        <f t="shared" si="1"/>
        <v>11.014233473719692</v>
      </c>
      <c r="E17" s="52"/>
      <c r="F17" s="36">
        <f>'[4]prog 2013'!S30</f>
        <v>23146.2</v>
      </c>
      <c r="G17" s="52">
        <f t="shared" si="2"/>
        <v>3.7134927001443927</v>
      </c>
      <c r="H17" s="52">
        <f t="shared" si="3"/>
        <v>11.035468526587447</v>
      </c>
      <c r="I17" s="52"/>
      <c r="J17" s="52">
        <v>7616.883660000001</v>
      </c>
      <c r="K17" s="52">
        <f t="shared" si="4"/>
        <v>1.2220252944007703</v>
      </c>
      <c r="L17" s="52">
        <f t="shared" si="5"/>
        <v>11.72282211697679</v>
      </c>
      <c r="M17" s="52"/>
      <c r="N17" s="52">
        <f t="shared" si="6"/>
        <v>754.4292490000007</v>
      </c>
      <c r="O17" s="53">
        <f t="shared" si="7"/>
        <v>0.10993577571760715</v>
      </c>
      <c r="P17" s="53"/>
    </row>
    <row r="18" spans="1:16" ht="30" customHeight="1">
      <c r="A18" s="54" t="s">
        <v>19</v>
      </c>
      <c r="B18" s="52">
        <v>321.57625600000006</v>
      </c>
      <c r="C18" s="52">
        <f t="shared" si="0"/>
        <v>0.054736477168471784</v>
      </c>
      <c r="D18" s="52">
        <f t="shared" si="1"/>
        <v>0.5161296164694702</v>
      </c>
      <c r="E18" s="52"/>
      <c r="F18" s="55">
        <f>'[4]prog 2013'!S33</f>
        <v>1491.9399999999998</v>
      </c>
      <c r="G18" s="52">
        <f t="shared" si="2"/>
        <v>0.23936146317984916</v>
      </c>
      <c r="H18" s="52">
        <f t="shared" si="3"/>
        <v>0.7113157630002711</v>
      </c>
      <c r="I18" s="52"/>
      <c r="J18" s="52">
        <v>373.286225</v>
      </c>
      <c r="K18" s="52">
        <f t="shared" si="4"/>
        <v>0.05988869324562811</v>
      </c>
      <c r="L18" s="52">
        <f t="shared" si="5"/>
        <v>0.5745089737123245</v>
      </c>
      <c r="M18" s="52"/>
      <c r="N18" s="52">
        <f t="shared" si="6"/>
        <v>51.709968999999944</v>
      </c>
      <c r="O18" s="53">
        <f t="shared" si="7"/>
        <v>0.16080157671840034</v>
      </c>
      <c r="P18" s="53"/>
    </row>
    <row r="19" spans="1:16" ht="24" customHeight="1">
      <c r="A19" s="49" t="s">
        <v>20</v>
      </c>
      <c r="B19" s="45">
        <f>'[4]aprilie 2012'!R25</f>
        <v>2237.978915</v>
      </c>
      <c r="C19" s="45">
        <f t="shared" si="0"/>
        <v>0.38093322967358245</v>
      </c>
      <c r="D19" s="45">
        <f t="shared" si="1"/>
        <v>3.591954248841403</v>
      </c>
      <c r="E19" s="45"/>
      <c r="F19" s="50">
        <f>'[4]prog 2013'!S35</f>
        <v>4493.8</v>
      </c>
      <c r="G19" s="52">
        <f t="shared" si="2"/>
        <v>0.7209690357773143</v>
      </c>
      <c r="H19" s="45">
        <f t="shared" si="3"/>
        <v>2.142519656132699</v>
      </c>
      <c r="I19" s="45"/>
      <c r="J19" s="45">
        <f>'[4]aprilie  2013 '!P36</f>
        <v>2439.909572</v>
      </c>
      <c r="K19" s="45">
        <f t="shared" si="4"/>
        <v>0.39145027627145834</v>
      </c>
      <c r="L19" s="45">
        <f t="shared" si="5"/>
        <v>3.7551611880684774</v>
      </c>
      <c r="M19" s="45"/>
      <c r="N19" s="45">
        <f t="shared" si="6"/>
        <v>201.93065699999988</v>
      </c>
      <c r="O19" s="46">
        <f t="shared" si="7"/>
        <v>0.09022902568320212</v>
      </c>
      <c r="P19" s="46"/>
    </row>
    <row r="20" spans="1:16" ht="23.25" customHeight="1">
      <c r="A20" s="56" t="s">
        <v>21</v>
      </c>
      <c r="B20" s="44">
        <f>B21+B22+B23+B24</f>
        <v>22428.200934000004</v>
      </c>
      <c r="C20" s="52">
        <f t="shared" si="0"/>
        <v>3.8175726144214726</v>
      </c>
      <c r="D20" s="45">
        <f t="shared" si="1"/>
        <v>35.99724336042283</v>
      </c>
      <c r="E20" s="45"/>
      <c r="F20" s="57">
        <f>'[4]prog 2013'!S37</f>
        <v>81211.54</v>
      </c>
      <c r="G20" s="52">
        <f t="shared" si="2"/>
        <v>13.029286058077972</v>
      </c>
      <c r="H20" s="45">
        <f t="shared" si="3"/>
        <v>38.71941803257975</v>
      </c>
      <c r="I20" s="45"/>
      <c r="J20" s="44">
        <f>J21+J22+J23+J24</f>
        <v>23906.593204999997</v>
      </c>
      <c r="K20" s="45">
        <f t="shared" si="4"/>
        <v>3.835487438633082</v>
      </c>
      <c r="L20" s="45">
        <f t="shared" si="5"/>
        <v>36.793622178698335</v>
      </c>
      <c r="M20" s="45"/>
      <c r="N20" s="45">
        <f t="shared" si="6"/>
        <v>1478.3922709999933</v>
      </c>
      <c r="O20" s="46">
        <f t="shared" si="7"/>
        <v>0.06591666783040218</v>
      </c>
      <c r="P20" s="46"/>
    </row>
    <row r="21" spans="1:16" ht="20.25" customHeight="1">
      <c r="A21" s="51" t="s">
        <v>22</v>
      </c>
      <c r="B21" s="36">
        <v>15077.974817</v>
      </c>
      <c r="C21" s="52">
        <f t="shared" si="0"/>
        <v>2.5664681670947527</v>
      </c>
      <c r="D21" s="52">
        <f t="shared" si="1"/>
        <v>24.200136714803154</v>
      </c>
      <c r="E21" s="52"/>
      <c r="F21" s="36">
        <f>'[4]prog 2013'!S40</f>
        <v>52948.8</v>
      </c>
      <c r="G21" s="52">
        <f t="shared" si="2"/>
        <v>8.49491416653297</v>
      </c>
      <c r="H21" s="52">
        <f t="shared" si="3"/>
        <v>25.24452462696138</v>
      </c>
      <c r="I21" s="52"/>
      <c r="J21" s="52">
        <v>15986.083448</v>
      </c>
      <c r="K21" s="52">
        <f t="shared" si="4"/>
        <v>2.56474947023905</v>
      </c>
      <c r="L21" s="52">
        <f t="shared" si="5"/>
        <v>24.603502032227567</v>
      </c>
      <c r="M21" s="52"/>
      <c r="N21" s="52">
        <f t="shared" si="6"/>
        <v>908.1086309999991</v>
      </c>
      <c r="O21" s="53">
        <f t="shared" si="7"/>
        <v>0.06022749354748447</v>
      </c>
      <c r="P21" s="53"/>
    </row>
    <row r="22" spans="1:16" ht="18" customHeight="1">
      <c r="A22" s="51" t="s">
        <v>23</v>
      </c>
      <c r="B22" s="36">
        <v>5904.622246</v>
      </c>
      <c r="C22" s="52">
        <f t="shared" si="0"/>
        <v>1.0050437951383746</v>
      </c>
      <c r="D22" s="52">
        <f t="shared" si="1"/>
        <v>9.476913666241206</v>
      </c>
      <c r="E22" s="52"/>
      <c r="F22" s="36">
        <f>'[4]prog 2013'!S42</f>
        <v>22363.2</v>
      </c>
      <c r="G22" s="52">
        <f t="shared" si="2"/>
        <v>3.587871009144874</v>
      </c>
      <c r="H22" s="52">
        <f t="shared" si="3"/>
        <v>10.662155764392445</v>
      </c>
      <c r="I22" s="52"/>
      <c r="J22" s="52">
        <v>6674.100168</v>
      </c>
      <c r="K22" s="52">
        <f t="shared" si="4"/>
        <v>1.0707685172469115</v>
      </c>
      <c r="L22" s="52">
        <f t="shared" si="5"/>
        <v>10.27182408879656</v>
      </c>
      <c r="M22" s="52"/>
      <c r="N22" s="52">
        <f t="shared" si="6"/>
        <v>769.477922</v>
      </c>
      <c r="O22" s="53">
        <f t="shared" si="7"/>
        <v>0.13031789163502738</v>
      </c>
      <c r="P22" s="53"/>
    </row>
    <row r="23" spans="1:16" s="60" customFormat="1" ht="23.25" customHeight="1">
      <c r="A23" s="58" t="s">
        <v>24</v>
      </c>
      <c r="B23" s="36">
        <v>482.097613</v>
      </c>
      <c r="C23" s="52">
        <f t="shared" si="0"/>
        <v>0.08205930784563038</v>
      </c>
      <c r="D23" s="52">
        <f t="shared" si="1"/>
        <v>0.7737662574768487</v>
      </c>
      <c r="E23" s="52"/>
      <c r="F23" s="59">
        <f>'[4]prog 2013'!S44</f>
        <v>1187</v>
      </c>
      <c r="G23" s="52">
        <f t="shared" si="2"/>
        <v>0.1904379913364351</v>
      </c>
      <c r="H23" s="52">
        <f t="shared" si="3"/>
        <v>0.5659287978613898</v>
      </c>
      <c r="I23" s="52"/>
      <c r="J23" s="52">
        <v>337.435771</v>
      </c>
      <c r="K23" s="52">
        <f t="shared" si="4"/>
        <v>0.054136975934541955</v>
      </c>
      <c r="L23" s="52">
        <f t="shared" si="5"/>
        <v>0.5193330626948179</v>
      </c>
      <c r="M23" s="52"/>
      <c r="N23" s="52">
        <f t="shared" si="6"/>
        <v>-144.66184200000004</v>
      </c>
      <c r="O23" s="53">
        <f t="shared" si="7"/>
        <v>-0.3000675342485051</v>
      </c>
      <c r="P23" s="53"/>
    </row>
    <row r="24" spans="1:16" ht="42.75" customHeight="1">
      <c r="A24" s="58" t="s">
        <v>25</v>
      </c>
      <c r="B24" s="36">
        <v>963.5062579999999</v>
      </c>
      <c r="C24" s="52">
        <f t="shared" si="0"/>
        <v>0.16400134434271374</v>
      </c>
      <c r="D24" s="52">
        <f t="shared" si="1"/>
        <v>1.546426721901614</v>
      </c>
      <c r="E24" s="52"/>
      <c r="F24" s="59">
        <f>'[4]prog 2013'!S48</f>
        <v>4712.54</v>
      </c>
      <c r="G24" s="52">
        <f t="shared" si="2"/>
        <v>0.7560628910636932</v>
      </c>
      <c r="H24" s="52">
        <f t="shared" si="3"/>
        <v>2.246808843364544</v>
      </c>
      <c r="I24" s="52"/>
      <c r="J24" s="52">
        <v>908.9738180000002</v>
      </c>
      <c r="K24" s="52">
        <f t="shared" si="4"/>
        <v>0.14583247521257825</v>
      </c>
      <c r="L24" s="52">
        <f t="shared" si="5"/>
        <v>1.3989629949793976</v>
      </c>
      <c r="M24" s="52"/>
      <c r="N24" s="52">
        <f t="shared" si="6"/>
        <v>-54.532439999999724</v>
      </c>
      <c r="O24" s="53">
        <f t="shared" si="7"/>
        <v>-0.05659790950729837</v>
      </c>
      <c r="P24" s="53"/>
    </row>
    <row r="25" spans="1:16" s="47" customFormat="1" ht="35.25" customHeight="1">
      <c r="A25" s="56" t="s">
        <v>26</v>
      </c>
      <c r="B25" s="61">
        <v>203.436221</v>
      </c>
      <c r="C25" s="45">
        <f t="shared" si="0"/>
        <v>0.03462750081276734</v>
      </c>
      <c r="D25" s="45">
        <f t="shared" si="1"/>
        <v>0.3265149611068559</v>
      </c>
      <c r="E25" s="45"/>
      <c r="F25" s="57">
        <f>'[4]prog 2013'!S51</f>
        <v>741.8</v>
      </c>
      <c r="G25" s="45">
        <f t="shared" si="2"/>
        <v>0.119011711856249</v>
      </c>
      <c r="H25" s="45">
        <f t="shared" si="3"/>
        <v>0.3536697407359553</v>
      </c>
      <c r="I25" s="45"/>
      <c r="J25" s="45">
        <v>203.737552</v>
      </c>
      <c r="K25" s="45">
        <f t="shared" si="4"/>
        <v>0.03268691673351516</v>
      </c>
      <c r="L25" s="45">
        <f t="shared" si="5"/>
        <v>0.31356381261103683</v>
      </c>
      <c r="M25" s="45"/>
      <c r="N25" s="45">
        <f t="shared" si="6"/>
        <v>0.3013310000000047</v>
      </c>
      <c r="O25" s="46">
        <f t="shared" si="7"/>
        <v>0.0014812062400628712</v>
      </c>
      <c r="P25" s="46"/>
    </row>
    <row r="26" spans="1:16" s="47" customFormat="1" ht="17.25" customHeight="1">
      <c r="A26" s="62" t="s">
        <v>27</v>
      </c>
      <c r="B26" s="61">
        <v>141.522203</v>
      </c>
      <c r="C26" s="45">
        <f t="shared" si="0"/>
        <v>0.024088926619449565</v>
      </c>
      <c r="D26" s="45">
        <f t="shared" si="1"/>
        <v>0.2271430150499186</v>
      </c>
      <c r="E26" s="45"/>
      <c r="F26" s="45">
        <f>'[4]prog 2013'!S53</f>
        <v>389.1</v>
      </c>
      <c r="G26" s="45">
        <f t="shared" si="2"/>
        <v>0.0624257981710252</v>
      </c>
      <c r="H26" s="45">
        <f t="shared" si="3"/>
        <v>0.18551212742027529</v>
      </c>
      <c r="I26" s="45"/>
      <c r="J26" s="45">
        <v>163.66704699999997</v>
      </c>
      <c r="K26" s="45">
        <f t="shared" si="4"/>
        <v>0.02625814968714904</v>
      </c>
      <c r="L26" s="45">
        <f t="shared" si="5"/>
        <v>0.25189300034443207</v>
      </c>
      <c r="M26" s="45"/>
      <c r="N26" s="45">
        <f t="shared" si="6"/>
        <v>22.144843999999978</v>
      </c>
      <c r="O26" s="46">
        <f t="shared" si="7"/>
        <v>0.15647611138444462</v>
      </c>
      <c r="P26" s="46"/>
    </row>
    <row r="27" spans="1:16" s="47" customFormat="1" ht="18" customHeight="1">
      <c r="A27" s="63" t="s">
        <v>28</v>
      </c>
      <c r="B27" s="61">
        <v>16986.458616</v>
      </c>
      <c r="C27" s="45">
        <f t="shared" si="0"/>
        <v>2.891317026241747</v>
      </c>
      <c r="D27" s="45">
        <f t="shared" si="1"/>
        <v>27.26325158363248</v>
      </c>
      <c r="E27" s="45"/>
      <c r="F27" s="64">
        <f>'[4]prog 2013'!S55</f>
        <v>54355.240000000005</v>
      </c>
      <c r="G27" s="45">
        <f t="shared" si="2"/>
        <v>8.720558318626665</v>
      </c>
      <c r="H27" s="45">
        <f t="shared" si="3"/>
        <v>25.91507635271047</v>
      </c>
      <c r="I27" s="45"/>
      <c r="J27" s="45">
        <v>17994.286213000003</v>
      </c>
      <c r="K27" s="45">
        <f t="shared" si="4"/>
        <v>2.8869382661639666</v>
      </c>
      <c r="L27" s="45">
        <f t="shared" si="5"/>
        <v>27.694241610218707</v>
      </c>
      <c r="M27" s="45"/>
      <c r="N27" s="45">
        <f t="shared" si="6"/>
        <v>1007.8275970000032</v>
      </c>
      <c r="O27" s="46">
        <f t="shared" si="7"/>
        <v>0.05933123670938123</v>
      </c>
      <c r="P27" s="46"/>
    </row>
    <row r="28" spans="1:16" s="47" customFormat="1" ht="18.75" customHeight="1">
      <c r="A28" s="65" t="s">
        <v>29</v>
      </c>
      <c r="B28" s="61">
        <v>5733.448500000002</v>
      </c>
      <c r="C28" s="45">
        <f t="shared" si="0"/>
        <v>0.9759077887792154</v>
      </c>
      <c r="D28" s="45">
        <f t="shared" si="1"/>
        <v>9.202179949978829</v>
      </c>
      <c r="E28" s="45"/>
      <c r="F28" s="45">
        <f>'[4]prog 2013'!S57</f>
        <v>19427.440000000002</v>
      </c>
      <c r="G28" s="45">
        <f t="shared" si="2"/>
        <v>3.116868281726296</v>
      </c>
      <c r="H28" s="45">
        <f t="shared" si="3"/>
        <v>9.262466524620287</v>
      </c>
      <c r="I28" s="45"/>
      <c r="J28" s="45">
        <v>5397.526713000001</v>
      </c>
      <c r="K28" s="45">
        <f t="shared" si="4"/>
        <v>0.865959684421627</v>
      </c>
      <c r="L28" s="45">
        <f t="shared" si="5"/>
        <v>8.307104106160057</v>
      </c>
      <c r="M28" s="45"/>
      <c r="N28" s="45">
        <f t="shared" si="6"/>
        <v>-335.92178700000113</v>
      </c>
      <c r="O28" s="46">
        <f t="shared" si="7"/>
        <v>-0.05858983245423777</v>
      </c>
      <c r="P28" s="46"/>
    </row>
    <row r="29" spans="1:16" s="47" customFormat="1" ht="19.5" customHeight="1" hidden="1">
      <c r="A29" s="66" t="s">
        <v>30</v>
      </c>
      <c r="B29" s="61">
        <v>0</v>
      </c>
      <c r="C29" s="4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v>230.749505</v>
      </c>
      <c r="C30" s="45">
        <f t="shared" si="0"/>
        <v>0.03927657834311207</v>
      </c>
      <c r="D30" s="45">
        <f t="shared" si="1"/>
        <v>0.3703527586196229</v>
      </c>
      <c r="E30" s="45"/>
      <c r="F30" s="44">
        <f>'[4]prog 2013'!S61</f>
        <v>687.1</v>
      </c>
      <c r="G30" s="45">
        <f t="shared" si="2"/>
        <v>0.11023584148884967</v>
      </c>
      <c r="H30" s="45">
        <f t="shared" si="3"/>
        <v>0.3275902923425113</v>
      </c>
      <c r="I30" s="45"/>
      <c r="J30" s="45">
        <v>233.90603899999996</v>
      </c>
      <c r="K30" s="45">
        <f t="shared" si="4"/>
        <v>0.03752703978822396</v>
      </c>
      <c r="L30" s="45">
        <f t="shared" si="5"/>
        <v>0.35999484955815053</v>
      </c>
      <c r="M30" s="45"/>
      <c r="N30" s="45">
        <f t="shared" si="6"/>
        <v>3.156533999999965</v>
      </c>
      <c r="O30" s="46">
        <f>J30/B30-1</f>
        <v>0.013679483299433137</v>
      </c>
      <c r="P30" s="46"/>
    </row>
    <row r="31" spans="1:16" s="47" customFormat="1" ht="18" customHeight="1">
      <c r="A31" s="68" t="s">
        <v>32</v>
      </c>
      <c r="B31" s="61">
        <v>63.2</v>
      </c>
      <c r="C31" s="45">
        <f t="shared" si="0"/>
        <v>0.010757465119089565</v>
      </c>
      <c r="D31" s="45">
        <f t="shared" si="1"/>
        <v>0.10143594606957085</v>
      </c>
      <c r="E31" s="45"/>
      <c r="F31" s="44">
        <f>'[4]prog 2013'!S63</f>
        <v>629.9</v>
      </c>
      <c r="G31" s="45">
        <f t="shared" si="2"/>
        <v>0.10105888015401893</v>
      </c>
      <c r="H31" s="45">
        <f t="shared" si="3"/>
        <v>0.3003189130352901</v>
      </c>
      <c r="I31" s="45"/>
      <c r="J31" s="45">
        <v>14.988914999999999</v>
      </c>
      <c r="K31" s="45">
        <f t="shared" si="4"/>
        <v>0.0024047673672388894</v>
      </c>
      <c r="L31" s="45">
        <f t="shared" si="5"/>
        <v>0.02306880242824729</v>
      </c>
      <c r="M31" s="45"/>
      <c r="N31" s="45">
        <f t="shared" si="6"/>
        <v>-48.211085000000004</v>
      </c>
      <c r="O31" s="46">
        <f>J31/B31-1</f>
        <v>-0.7628336234177215</v>
      </c>
      <c r="P31" s="46"/>
    </row>
    <row r="32" spans="1:16" s="47" customFormat="1" ht="30" customHeight="1">
      <c r="A32" s="69" t="s">
        <v>33</v>
      </c>
      <c r="B32" s="61">
        <v>2033.355846</v>
      </c>
      <c r="C32" s="45">
        <f t="shared" si="0"/>
        <v>0.3461037118361052</v>
      </c>
      <c r="D32" s="45">
        <f t="shared" si="1"/>
        <v>3.263534397707319</v>
      </c>
      <c r="E32" s="45"/>
      <c r="F32" s="70">
        <f>'[4]prog 2013'!S64</f>
        <v>11447.84</v>
      </c>
      <c r="G32" s="45">
        <f t="shared" si="2"/>
        <v>1.836650088240013</v>
      </c>
      <c r="H32" s="45">
        <f t="shared" si="3"/>
        <v>5.458013756789834</v>
      </c>
      <c r="I32" s="45"/>
      <c r="J32" s="45">
        <v>1818.021287</v>
      </c>
      <c r="K32" s="45">
        <f t="shared" si="4"/>
        <v>0.29167676672549336</v>
      </c>
      <c r="L32" s="45">
        <f t="shared" si="5"/>
        <v>2.798039343084598</v>
      </c>
      <c r="M32" s="45"/>
      <c r="N32" s="45">
        <f t="shared" si="6"/>
        <v>-215.3345589999999</v>
      </c>
      <c r="O32" s="46">
        <f>J32/B32-1</f>
        <v>-0.10590106961533774</v>
      </c>
      <c r="P32" s="46"/>
    </row>
    <row r="33" spans="1:16" s="47" customFormat="1" ht="17.25" customHeight="1" hidden="1">
      <c r="A33" s="68" t="s">
        <v>34</v>
      </c>
      <c r="B33" s="61">
        <v>0</v>
      </c>
      <c r="C33" s="4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3.75" customHeight="1">
      <c r="A34" s="71"/>
      <c r="B34" s="61"/>
      <c r="C34" s="52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4.25" customHeight="1">
      <c r="A35" s="68" t="s">
        <v>35</v>
      </c>
      <c r="B35" s="61">
        <v>-125.273164</v>
      </c>
      <c r="C35" s="72">
        <f t="shared" si="0"/>
        <v>-0.021323128039366875</v>
      </c>
      <c r="D35" s="72">
        <f t="shared" si="1"/>
        <v>-0.20106332132070415</v>
      </c>
      <c r="E35" s="72"/>
      <c r="F35" s="73">
        <f>'[4]prog 2013'!S68</f>
        <v>0</v>
      </c>
      <c r="G35" s="72">
        <f t="shared" si="2"/>
        <v>0</v>
      </c>
      <c r="H35" s="72">
        <f t="shared" si="3"/>
        <v>0</v>
      </c>
      <c r="I35" s="72"/>
      <c r="J35" s="72">
        <v>-196.879477</v>
      </c>
      <c r="K35" s="72">
        <f t="shared" si="4"/>
        <v>-0.03158663195892829</v>
      </c>
      <c r="L35" s="72">
        <f t="shared" si="5"/>
        <v>-0.30300884067256756</v>
      </c>
      <c r="M35" s="72"/>
      <c r="N35" s="72">
        <f t="shared" si="6"/>
        <v>-71.60631300000001</v>
      </c>
      <c r="O35" s="74"/>
      <c r="P35" s="75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44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67326.93554666667</v>
      </c>
      <c r="C38" s="41">
        <f aca="true" t="shared" si="8" ref="C38:C61">B38/$B$10*100</f>
        <v>11.459923429089526</v>
      </c>
      <c r="D38" s="41">
        <f aca="true" t="shared" si="9" ref="D38:D61">B38/B$38*100</f>
        <v>100</v>
      </c>
      <c r="E38" s="41"/>
      <c r="F38" s="40">
        <f>'[4]prog 2013'!S69</f>
        <v>223138.21</v>
      </c>
      <c r="G38" s="41">
        <f aca="true" t="shared" si="10" ref="G38:G46">F38/$J$10*100</f>
        <v>35.799488207925556</v>
      </c>
      <c r="H38" s="41">
        <f aca="true" t="shared" si="11" ref="H38:H59">F38/F$38*100</f>
        <v>100</v>
      </c>
      <c r="I38" s="41"/>
      <c r="J38" s="78">
        <f>J39+J52+J56+J59+J60</f>
        <v>72466.92596</v>
      </c>
      <c r="K38" s="41">
        <f aca="true" t="shared" si="12" ref="K38:K61">J38/$J$10*100</f>
        <v>11.626331776030803</v>
      </c>
      <c r="L38" s="41">
        <f aca="true" t="shared" si="13" ref="L38:L61">J38/J$38*100</f>
        <v>100</v>
      </c>
      <c r="M38" s="41"/>
      <c r="N38" s="41">
        <f aca="true" t="shared" si="14" ref="N38:N61">J38-B38</f>
        <v>5139.990413333318</v>
      </c>
      <c r="O38" s="42">
        <f aca="true" t="shared" si="15" ref="O38:O50">J38/B38-1</f>
        <v>0.07634374521279996</v>
      </c>
      <c r="P38" s="42"/>
    </row>
    <row r="39" spans="1:16" s="47" customFormat="1" ht="19.5" customHeight="1">
      <c r="A39" s="79" t="s">
        <v>37</v>
      </c>
      <c r="B39" s="64">
        <f>B40+B41+B42+B43+B44+B50</f>
        <v>62595.98671066667</v>
      </c>
      <c r="C39" s="45">
        <f t="shared" si="8"/>
        <v>10.654654171439725</v>
      </c>
      <c r="D39" s="45">
        <f t="shared" si="9"/>
        <v>92.97317069671051</v>
      </c>
      <c r="E39" s="45"/>
      <c r="F39" s="45">
        <f>'[4]prog 2013'!S71</f>
        <v>205468.31000000006</v>
      </c>
      <c r="G39" s="45">
        <f t="shared" si="10"/>
        <v>32.96459329375903</v>
      </c>
      <c r="H39" s="45">
        <f t="shared" si="11"/>
        <v>92.08118591611901</v>
      </c>
      <c r="I39" s="45"/>
      <c r="J39" s="64">
        <f>J40+J41+J42+J43+J44+J50</f>
        <v>67337.371848</v>
      </c>
      <c r="K39" s="45">
        <f t="shared" si="12"/>
        <v>10.803364647521258</v>
      </c>
      <c r="L39" s="45">
        <f t="shared" si="13"/>
        <v>92.92152379303161</v>
      </c>
      <c r="M39" s="45"/>
      <c r="N39" s="45">
        <f t="shared" si="14"/>
        <v>4741.385137333324</v>
      </c>
      <c r="O39" s="46">
        <f t="shared" si="15"/>
        <v>0.07574583270408564</v>
      </c>
      <c r="P39" s="46"/>
    </row>
    <row r="40" spans="1:16" ht="19.5" customHeight="1">
      <c r="A40" s="80" t="s">
        <v>38</v>
      </c>
      <c r="B40" s="72">
        <v>12948.655300666667</v>
      </c>
      <c r="C40" s="72">
        <f t="shared" si="8"/>
        <v>2.20403018569677</v>
      </c>
      <c r="D40" s="72">
        <f t="shared" si="9"/>
        <v>19.2325035968576</v>
      </c>
      <c r="E40" s="72"/>
      <c r="F40" s="72">
        <f>'[4]prog 2013'!S73</f>
        <v>46154</v>
      </c>
      <c r="G40" s="72">
        <f t="shared" si="10"/>
        <v>7.404781004331783</v>
      </c>
      <c r="H40" s="72">
        <f t="shared" si="11"/>
        <v>20.684041518483095</v>
      </c>
      <c r="I40" s="72"/>
      <c r="J40" s="81">
        <v>16604.321095</v>
      </c>
      <c r="K40" s="72">
        <f t="shared" si="12"/>
        <v>2.6639372846141507</v>
      </c>
      <c r="L40" s="72">
        <f t="shared" si="13"/>
        <v>22.91296460424606</v>
      </c>
      <c r="M40" s="72"/>
      <c r="N40" s="72">
        <f t="shared" si="14"/>
        <v>3655.665794333332</v>
      </c>
      <c r="O40" s="82">
        <f t="shared" si="15"/>
        <v>0.28232011042452565</v>
      </c>
      <c r="P40" s="83"/>
    </row>
    <row r="41" spans="1:16" ht="17.25" customHeight="1">
      <c r="A41" s="80" t="s">
        <v>39</v>
      </c>
      <c r="B41" s="72">
        <v>10067.070666000001</v>
      </c>
      <c r="C41" s="72">
        <f t="shared" si="8"/>
        <v>1.7135468598244423</v>
      </c>
      <c r="D41" s="72">
        <f t="shared" si="9"/>
        <v>14.95251578622966</v>
      </c>
      <c r="E41" s="72"/>
      <c r="F41" s="72">
        <f>'[4]prog 2013'!S75</f>
        <v>37494.13</v>
      </c>
      <c r="G41" s="72">
        <f t="shared" si="10"/>
        <v>6.015422749879672</v>
      </c>
      <c r="H41" s="72">
        <f t="shared" si="11"/>
        <v>16.803097058096863</v>
      </c>
      <c r="I41" s="72"/>
      <c r="J41" s="81">
        <v>10880.086229999997</v>
      </c>
      <c r="K41" s="72">
        <f t="shared" si="12"/>
        <v>1.7455617246911594</v>
      </c>
      <c r="L41" s="72">
        <f t="shared" si="13"/>
        <v>15.013864719479814</v>
      </c>
      <c r="M41" s="72"/>
      <c r="N41" s="72">
        <f t="shared" si="14"/>
        <v>813.0155639999957</v>
      </c>
      <c r="O41" s="82">
        <f t="shared" si="15"/>
        <v>0.08075989440958553</v>
      </c>
      <c r="P41" s="83"/>
    </row>
    <row r="42" spans="1:16" ht="19.5" customHeight="1">
      <c r="A42" s="80" t="s">
        <v>40</v>
      </c>
      <c r="B42" s="72">
        <v>3989.4783269999994</v>
      </c>
      <c r="C42" s="72">
        <f t="shared" si="8"/>
        <v>0.6790612966149728</v>
      </c>
      <c r="D42" s="72">
        <f t="shared" si="9"/>
        <v>5.925530836368977</v>
      </c>
      <c r="E42" s="72"/>
      <c r="F42" s="72">
        <f>'[4]prog 2013'!S77</f>
        <v>11382.999999999998</v>
      </c>
      <c r="G42" s="72">
        <f t="shared" si="10"/>
        <v>1.8262473929087113</v>
      </c>
      <c r="H42" s="72">
        <f t="shared" si="11"/>
        <v>5.101322628697254</v>
      </c>
      <c r="I42" s="72"/>
      <c r="J42" s="81">
        <v>4386.318372999999</v>
      </c>
      <c r="K42" s="72">
        <f t="shared" si="12"/>
        <v>0.7037250718755013</v>
      </c>
      <c r="L42" s="72">
        <f t="shared" si="13"/>
        <v>6.052855581898344</v>
      </c>
      <c r="M42" s="72"/>
      <c r="N42" s="72">
        <f t="shared" si="14"/>
        <v>396.8400459999998</v>
      </c>
      <c r="O42" s="82">
        <f t="shared" si="15"/>
        <v>0.09947166357923676</v>
      </c>
      <c r="P42" s="83"/>
    </row>
    <row r="43" spans="1:16" ht="19.5" customHeight="1">
      <c r="A43" s="80" t="s">
        <v>41</v>
      </c>
      <c r="B43" s="72">
        <v>2417.997268</v>
      </c>
      <c r="C43" s="72">
        <f t="shared" si="8"/>
        <v>0.4115747036165168</v>
      </c>
      <c r="D43" s="72">
        <f t="shared" si="9"/>
        <v>3.5914262967219126</v>
      </c>
      <c r="E43" s="72"/>
      <c r="F43" s="72">
        <f>'[4]prog 2013'!S79</f>
        <v>5229.800000000001</v>
      </c>
      <c r="G43" s="72">
        <f t="shared" si="10"/>
        <v>0.8390502165891225</v>
      </c>
      <c r="H43" s="72">
        <f t="shared" si="11"/>
        <v>2.3437491947255475</v>
      </c>
      <c r="I43" s="72"/>
      <c r="J43" s="81">
        <v>2736.877876</v>
      </c>
      <c r="K43" s="72">
        <f t="shared" si="12"/>
        <v>0.4390947980105888</v>
      </c>
      <c r="L43" s="72">
        <f t="shared" si="13"/>
        <v>3.7767268857391456</v>
      </c>
      <c r="M43" s="72"/>
      <c r="N43" s="72">
        <f t="shared" si="14"/>
        <v>318.88060799999994</v>
      </c>
      <c r="O43" s="82">
        <f t="shared" si="15"/>
        <v>0.13187798523186745</v>
      </c>
      <c r="P43" s="83"/>
    </row>
    <row r="44" spans="1:16" s="47" customFormat="1" ht="19.5" customHeight="1">
      <c r="A44" s="80" t="s">
        <v>42</v>
      </c>
      <c r="B44" s="81">
        <f>B45+B46+B47+B48+B49</f>
        <v>32682.546852999996</v>
      </c>
      <c r="C44" s="72">
        <f t="shared" si="8"/>
        <v>5.562996167312625</v>
      </c>
      <c r="D44" s="72">
        <f t="shared" si="9"/>
        <v>48.54304831733589</v>
      </c>
      <c r="E44" s="72"/>
      <c r="F44" s="72">
        <f>'[4]prog 2013'!S81</f>
        <v>104217.48000000004</v>
      </c>
      <c r="G44" s="72">
        <f t="shared" si="10"/>
        <v>16.7202759505856</v>
      </c>
      <c r="H44" s="72">
        <f t="shared" si="11"/>
        <v>46.70534911972272</v>
      </c>
      <c r="I44" s="72"/>
      <c r="J44" s="81">
        <f>J45+J46+J47+J48+J49</f>
        <v>32419.288626999998</v>
      </c>
      <c r="K44" s="72">
        <f t="shared" si="12"/>
        <v>5.20123353553666</v>
      </c>
      <c r="L44" s="72">
        <f t="shared" si="13"/>
        <v>44.7366687596141</v>
      </c>
      <c r="M44" s="72"/>
      <c r="N44" s="72">
        <f t="shared" si="14"/>
        <v>-263.2582259999981</v>
      </c>
      <c r="O44" s="82">
        <f t="shared" si="15"/>
        <v>-0.008055009518813994</v>
      </c>
      <c r="P44" s="82"/>
    </row>
    <row r="45" spans="1:16" ht="31.5" customHeight="1">
      <c r="A45" s="84" t="s">
        <v>43</v>
      </c>
      <c r="B45" s="52">
        <v>235.1030099999989</v>
      </c>
      <c r="C45" s="52">
        <f t="shared" si="8"/>
        <v>0.04001760173208787</v>
      </c>
      <c r="D45" s="52">
        <f t="shared" si="9"/>
        <v>0.34919606557325145</v>
      </c>
      <c r="E45" s="52"/>
      <c r="F45" s="59">
        <f>'[4]prog 2013'!S83</f>
        <v>1551</v>
      </c>
      <c r="G45" s="52">
        <f t="shared" si="10"/>
        <v>0.2488368361944489</v>
      </c>
      <c r="H45" s="52">
        <f t="shared" si="11"/>
        <v>0.6950848982789635</v>
      </c>
      <c r="I45" s="52"/>
      <c r="J45" s="85">
        <v>426.7306749999989</v>
      </c>
      <c r="K45" s="52">
        <f t="shared" si="12"/>
        <v>0.06846312770736386</v>
      </c>
      <c r="L45" s="52">
        <f t="shared" si="13"/>
        <v>0.5888626698965318</v>
      </c>
      <c r="M45" s="52"/>
      <c r="N45" s="52">
        <f t="shared" si="14"/>
        <v>191.62766499999998</v>
      </c>
      <c r="O45" s="53">
        <f t="shared" si="15"/>
        <v>0.8150795900061036</v>
      </c>
      <c r="P45" s="83"/>
    </row>
    <row r="46" spans="1:16" ht="15.75" customHeight="1">
      <c r="A46" s="86" t="s">
        <v>44</v>
      </c>
      <c r="B46" s="52">
        <v>4483.8752079999995</v>
      </c>
      <c r="C46" s="87">
        <f t="shared" si="8"/>
        <v>0.7632141004495326</v>
      </c>
      <c r="D46" s="87">
        <f t="shared" si="9"/>
        <v>6.659853402791617</v>
      </c>
      <c r="E46" s="87"/>
      <c r="F46" s="87">
        <f>'[4]prog 2013'!S85</f>
        <v>12265.800000000001</v>
      </c>
      <c r="G46" s="87">
        <f t="shared" si="10"/>
        <v>1.9678806353280924</v>
      </c>
      <c r="H46" s="87">
        <f t="shared" si="11"/>
        <v>5.4969518667376605</v>
      </c>
      <c r="I46" s="87"/>
      <c r="J46" s="88">
        <v>4868.617591999999</v>
      </c>
      <c r="K46" s="87">
        <f t="shared" si="12"/>
        <v>0.7811034160115512</v>
      </c>
      <c r="L46" s="87">
        <f t="shared" si="13"/>
        <v>6.718399500880387</v>
      </c>
      <c r="M46" s="87"/>
      <c r="N46" s="87">
        <f t="shared" si="14"/>
        <v>384.7423839999992</v>
      </c>
      <c r="O46" s="83">
        <f t="shared" si="15"/>
        <v>0.085805774280594</v>
      </c>
      <c r="P46" s="83"/>
    </row>
    <row r="47" spans="1:16" ht="28.5" customHeight="1">
      <c r="A47" s="84" t="s">
        <v>45</v>
      </c>
      <c r="B47" s="52">
        <v>4759.995092000001</v>
      </c>
      <c r="C47" s="52">
        <f t="shared" si="8"/>
        <v>0.8102133096396761</v>
      </c>
      <c r="D47" s="52">
        <f t="shared" si="9"/>
        <v>7.069971406467297</v>
      </c>
      <c r="E47" s="45"/>
      <c r="F47" s="59">
        <f>'[4]prog 2013'!S86</f>
        <v>17620.280000000002</v>
      </c>
      <c r="G47" s="52"/>
      <c r="H47" s="45">
        <f t="shared" si="11"/>
        <v>7.89657674496896</v>
      </c>
      <c r="I47" s="45"/>
      <c r="J47" s="85">
        <v>3325.922536</v>
      </c>
      <c r="K47" s="87">
        <f t="shared" si="12"/>
        <v>0.533598995026472</v>
      </c>
      <c r="L47" s="52">
        <f t="shared" si="13"/>
        <v>4.58957309412549</v>
      </c>
      <c r="M47" s="52"/>
      <c r="N47" s="52">
        <f t="shared" si="14"/>
        <v>-1434.072556000001</v>
      </c>
      <c r="O47" s="83">
        <f t="shared" si="15"/>
        <v>-0.30127605770228816</v>
      </c>
      <c r="P47" s="83"/>
    </row>
    <row r="48" spans="1:16" ht="17.25" customHeight="1">
      <c r="A48" s="86" t="s">
        <v>46</v>
      </c>
      <c r="B48" s="52">
        <v>22401.887174</v>
      </c>
      <c r="C48" s="87">
        <f t="shared" si="8"/>
        <v>3.8130936689253936</v>
      </c>
      <c r="D48" s="87">
        <f t="shared" si="9"/>
        <v>33.273290982436684</v>
      </c>
      <c r="E48" s="87"/>
      <c r="F48" s="87">
        <f>'[4]prog 2013'!S87</f>
        <v>69979.30000000002</v>
      </c>
      <c r="G48" s="87">
        <f aca="true" t="shared" si="16" ref="G48:G59">F48/$J$10*100</f>
        <v>11.227226054869247</v>
      </c>
      <c r="H48" s="87">
        <f t="shared" si="11"/>
        <v>31.361414972361757</v>
      </c>
      <c r="I48" s="87"/>
      <c r="J48" s="88">
        <v>22747.886069000004</v>
      </c>
      <c r="K48" s="87">
        <f t="shared" si="12"/>
        <v>3.6495886521739136</v>
      </c>
      <c r="L48" s="87">
        <f t="shared" si="13"/>
        <v>31.390714822864563</v>
      </c>
      <c r="M48" s="87"/>
      <c r="N48" s="87">
        <f t="shared" si="14"/>
        <v>345.99889500000427</v>
      </c>
      <c r="O48" s="83">
        <f t="shared" si="15"/>
        <v>0.01544507801117656</v>
      </c>
      <c r="P48" s="83"/>
    </row>
    <row r="49" spans="1:16" ht="19.5" customHeight="1">
      <c r="A49" s="89" t="s">
        <v>47</v>
      </c>
      <c r="B49" s="52">
        <v>801.686369</v>
      </c>
      <c r="C49" s="52">
        <f t="shared" si="8"/>
        <v>0.13645748656593457</v>
      </c>
      <c r="D49" s="52">
        <f t="shared" si="9"/>
        <v>1.1907364600670454</v>
      </c>
      <c r="E49" s="52"/>
      <c r="F49" s="52">
        <f>'[4]prog 2013'!S89</f>
        <v>2801.1000000000004</v>
      </c>
      <c r="G49" s="52">
        <f t="shared" si="16"/>
        <v>0.4493983635488529</v>
      </c>
      <c r="H49" s="52">
        <f t="shared" si="11"/>
        <v>1.255320637375374</v>
      </c>
      <c r="I49" s="52"/>
      <c r="J49" s="85">
        <v>1050.131755</v>
      </c>
      <c r="K49" s="52">
        <f t="shared" si="12"/>
        <v>0.16847934461735925</v>
      </c>
      <c r="L49" s="52">
        <f t="shared" si="13"/>
        <v>1.4491186718471372</v>
      </c>
      <c r="M49" s="52"/>
      <c r="N49" s="52">
        <f t="shared" si="14"/>
        <v>248.4453860000001</v>
      </c>
      <c r="O49" s="53">
        <f t="shared" si="15"/>
        <v>0.30990346799821933</v>
      </c>
      <c r="P49" s="83"/>
    </row>
    <row r="50" spans="1:16" ht="31.5" customHeight="1">
      <c r="A50" s="90" t="s">
        <v>48</v>
      </c>
      <c r="B50" s="91">
        <v>490.2382960000002</v>
      </c>
      <c r="C50" s="91">
        <f t="shared" si="8"/>
        <v>0.08344495837439726</v>
      </c>
      <c r="D50" s="72">
        <f t="shared" si="9"/>
        <v>0.7281458631964598</v>
      </c>
      <c r="E50" s="72"/>
      <c r="F50" s="92">
        <f>'[4]prog 2013'!S93</f>
        <v>782.8999999999999</v>
      </c>
      <c r="G50" s="87">
        <f t="shared" si="16"/>
        <v>0.12560564736082142</v>
      </c>
      <c r="H50" s="72">
        <f t="shared" si="11"/>
        <v>0.35085877940851096</v>
      </c>
      <c r="I50" s="72"/>
      <c r="J50" s="81">
        <v>310.4796469999999</v>
      </c>
      <c r="K50" s="72">
        <f t="shared" si="12"/>
        <v>0.04981223279319748</v>
      </c>
      <c r="L50" s="72">
        <f t="shared" si="13"/>
        <v>0.4284432420541437</v>
      </c>
      <c r="M50" s="72"/>
      <c r="N50" s="72">
        <f t="shared" si="14"/>
        <v>-179.75864900000033</v>
      </c>
      <c r="O50" s="83">
        <f t="shared" si="15"/>
        <v>-0.36667606440929745</v>
      </c>
      <c r="P50" s="82"/>
    </row>
    <row r="51" spans="1:16" ht="15" customHeight="1" hidden="1">
      <c r="A51" s="93" t="s">
        <v>49</v>
      </c>
      <c r="B51" s="94">
        <v>4980.183759</v>
      </c>
      <c r="C51" s="87">
        <f t="shared" si="8"/>
        <v>0.8476922954762476</v>
      </c>
      <c r="D51" s="72">
        <f t="shared" si="9"/>
        <v>7.3970153528643205</v>
      </c>
      <c r="E51" s="72"/>
      <c r="F51" s="87">
        <f>'[4]prog 2013'!S91</f>
        <v>207</v>
      </c>
      <c r="G51" s="87">
        <f t="shared" si="16"/>
        <v>0.033210332103321034</v>
      </c>
      <c r="H51" s="72">
        <f t="shared" si="11"/>
        <v>0.09276761698500674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-4980.183759</v>
      </c>
      <c r="O51" s="82"/>
      <c r="P51" s="82"/>
    </row>
    <row r="52" spans="1:16" s="47" customFormat="1" ht="19.5" customHeight="1">
      <c r="A52" s="79" t="s">
        <v>50</v>
      </c>
      <c r="B52" s="94">
        <v>4980.183759</v>
      </c>
      <c r="C52" s="72">
        <f t="shared" si="8"/>
        <v>0.8476922954762476</v>
      </c>
      <c r="D52" s="72">
        <f t="shared" si="9"/>
        <v>7.3970153528643205</v>
      </c>
      <c r="E52" s="72"/>
      <c r="F52" s="72">
        <f>'[4]prog 2013'!S95</f>
        <v>17669.9</v>
      </c>
      <c r="G52" s="72">
        <f t="shared" si="16"/>
        <v>2.834894914166533</v>
      </c>
      <c r="H52" s="72">
        <f t="shared" si="11"/>
        <v>7.918814083881018</v>
      </c>
      <c r="I52" s="72"/>
      <c r="J52" s="81">
        <v>5357.244767</v>
      </c>
      <c r="K52" s="72">
        <f t="shared" si="12"/>
        <v>0.8594969945451629</v>
      </c>
      <c r="L52" s="72">
        <f t="shared" si="13"/>
        <v>7.39267561860851</v>
      </c>
      <c r="M52" s="72"/>
      <c r="N52" s="72">
        <f t="shared" si="14"/>
        <v>377.0610080000006</v>
      </c>
      <c r="O52" s="82">
        <f>J52/B52-1</f>
        <v>0.07571226811030618</v>
      </c>
      <c r="P52" s="82"/>
    </row>
    <row r="53" spans="1:16" ht="26.25" customHeight="1" hidden="1">
      <c r="A53" s="86" t="s">
        <v>51</v>
      </c>
      <c r="B53" s="94">
        <v>59.314133000000005</v>
      </c>
      <c r="C53" s="87">
        <f t="shared" si="8"/>
        <v>0.010096039823046507</v>
      </c>
      <c r="D53" s="87">
        <f t="shared" si="9"/>
        <v>0.0880986673734575</v>
      </c>
      <c r="E53" s="87"/>
      <c r="F53" s="87">
        <f>'[4]prog 2013'!S97</f>
        <v>17584.200000000004</v>
      </c>
      <c r="G53" s="87">
        <f t="shared" si="16"/>
        <v>2.821145515802985</v>
      </c>
      <c r="H53" s="87">
        <f t="shared" si="11"/>
        <v>7.880407394143749</v>
      </c>
      <c r="I53" s="87"/>
      <c r="J53" s="88" t="e"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v>0</v>
      </c>
      <c r="C54" s="87">
        <f t="shared" si="8"/>
        <v>0</v>
      </c>
      <c r="D54" s="87">
        <f t="shared" si="9"/>
        <v>0</v>
      </c>
      <c r="E54" s="87"/>
      <c r="F54" s="87">
        <f>'[4]prog 2013'!S98</f>
        <v>85.7</v>
      </c>
      <c r="G54" s="87">
        <f t="shared" si="16"/>
        <v>0.013749398363548852</v>
      </c>
      <c r="H54" s="87">
        <f t="shared" si="11"/>
        <v>0.03840668973727091</v>
      </c>
      <c r="I54" s="87"/>
      <c r="J54" s="88" t="e"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v>0</v>
      </c>
      <c r="C55" s="87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>
      <c r="A56" s="79" t="s">
        <v>34</v>
      </c>
      <c r="B56" s="94">
        <v>0</v>
      </c>
      <c r="C56" s="72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v>0</v>
      </c>
      <c r="C57" s="87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v>0</v>
      </c>
      <c r="C58" s="87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v>-249.234923</v>
      </c>
      <c r="C59" s="72">
        <f t="shared" si="8"/>
        <v>-0.042423037826447366</v>
      </c>
      <c r="D59" s="72">
        <f t="shared" si="9"/>
        <v>-0.3701860495748339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v>-227.69065500000002</v>
      </c>
      <c r="K59" s="72">
        <f t="shared" si="12"/>
        <v>-0.03652986603561688</v>
      </c>
      <c r="L59" s="72">
        <f t="shared" si="13"/>
        <v>-0.31419941164011816</v>
      </c>
      <c r="M59" s="72"/>
      <c r="N59" s="72">
        <f t="shared" si="14"/>
        <v>21.544267999999988</v>
      </c>
      <c r="O59" s="82">
        <f>J59/B59-1</f>
        <v>-0.08644160995046424</v>
      </c>
      <c r="P59" s="82"/>
    </row>
    <row r="60" spans="1:16" s="47" customFormat="1" ht="15.75">
      <c r="A60" s="100"/>
      <c r="B60" s="101">
        <f>'[4]aprilie 2012'!R66</f>
        <v>0</v>
      </c>
      <c r="C60" s="4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f>'[4]aprilie  2013 '!P85</f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-5021.606470666673</v>
      </c>
      <c r="C61" s="105">
        <f t="shared" si="8"/>
        <v>-0.854742981803658</v>
      </c>
      <c r="D61" s="104">
        <f t="shared" si="9"/>
        <v>-7.458540077449419</v>
      </c>
      <c r="E61" s="104"/>
      <c r="F61" s="104">
        <f>'[4]prog 2013'!S105</f>
        <v>-13394.509999999951</v>
      </c>
      <c r="G61" s="106">
        <f>F61/$J$10*100</f>
        <v>-2.148966789667889</v>
      </c>
      <c r="H61" s="106"/>
      <c r="I61" s="106"/>
      <c r="J61" s="107">
        <f>J12-J38</f>
        <v>-7492.096656999987</v>
      </c>
      <c r="K61" s="108">
        <f t="shared" si="12"/>
        <v>-1.2020049184983135</v>
      </c>
      <c r="L61" s="109">
        <f t="shared" si="13"/>
        <v>-10.338642846718026</v>
      </c>
      <c r="M61" s="106"/>
      <c r="N61" s="104">
        <f t="shared" si="14"/>
        <v>-2470.4901863333143</v>
      </c>
      <c r="O61" s="110">
        <f>J61/B61-1</f>
        <v>0.49197208119841584</v>
      </c>
      <c r="P61" s="110"/>
    </row>
    <row r="62" spans="1:14" ht="3.75" customHeight="1">
      <c r="A62" s="111"/>
      <c r="B62" s="112"/>
      <c r="C62" s="112"/>
      <c r="D62" s="112"/>
      <c r="E62" s="112"/>
      <c r="F62" s="113"/>
      <c r="G62" s="112"/>
      <c r="H62" s="112"/>
      <c r="I62" s="112"/>
      <c r="J62" s="114"/>
      <c r="K62" s="114"/>
      <c r="L62" s="114"/>
      <c r="M62" s="114"/>
      <c r="N62" s="114"/>
    </row>
    <row r="63" spans="1:15" ht="1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4" ht="19.5" customHeight="1">
      <c r="A64" s="115"/>
      <c r="B64" s="115"/>
      <c r="C64" s="115"/>
      <c r="D64" s="115"/>
      <c r="E64" s="115"/>
      <c r="G64" s="115"/>
      <c r="H64" s="115"/>
      <c r="I64" s="115"/>
      <c r="J64" s="114"/>
      <c r="K64" s="114"/>
      <c r="L64" s="114"/>
      <c r="M64" s="114"/>
      <c r="N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6"/>
      <c r="L65" s="114"/>
      <c r="M65" s="114"/>
      <c r="N65" s="114"/>
    </row>
    <row r="66" spans="4:14" ht="19.5" customHeight="1">
      <c r="D66" s="117"/>
      <c r="E66" s="117"/>
      <c r="F66" s="117"/>
      <c r="G66" s="117"/>
      <c r="H66" s="117"/>
      <c r="I66" s="117"/>
      <c r="J66" s="117"/>
      <c r="L66" s="114"/>
      <c r="M66" s="114"/>
      <c r="N66" s="114"/>
    </row>
    <row r="67" spans="10:16" ht="19.5" customHeight="1">
      <c r="J67" s="114"/>
      <c r="K67" s="114"/>
      <c r="L67" s="114"/>
      <c r="M67" s="114"/>
      <c r="N67" s="114"/>
      <c r="O67" s="118"/>
      <c r="P67" s="118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  <row r="181" spans="10:14" ht="19.5" customHeight="1">
      <c r="J181" s="114"/>
      <c r="K181" s="114"/>
      <c r="L181" s="114"/>
      <c r="M181" s="114"/>
      <c r="N181" s="114"/>
    </row>
    <row r="182" spans="10:14" ht="19.5" customHeight="1">
      <c r="J182" s="114"/>
      <c r="K182" s="114"/>
      <c r="L182" s="114"/>
      <c r="M182" s="114"/>
      <c r="N182" s="114"/>
    </row>
    <row r="183" spans="10:14" ht="19.5" customHeight="1">
      <c r="J183" s="114"/>
      <c r="K183" s="114"/>
      <c r="L183" s="114"/>
      <c r="M183" s="114"/>
      <c r="N183" s="114"/>
    </row>
    <row r="184" spans="10:14" ht="19.5" customHeight="1">
      <c r="J184" s="114"/>
      <c r="K184" s="114"/>
      <c r="L184" s="114"/>
      <c r="M184" s="114"/>
      <c r="N184" s="114"/>
    </row>
    <row r="185" spans="10:14" ht="19.5" customHeight="1">
      <c r="J185" s="114"/>
      <c r="K185" s="114"/>
      <c r="L185" s="114"/>
      <c r="M185" s="114"/>
      <c r="N185" s="114"/>
    </row>
    <row r="186" spans="10:14" ht="19.5" customHeight="1">
      <c r="J186" s="114"/>
      <c r="K186" s="114"/>
      <c r="L186" s="114"/>
      <c r="M186" s="114"/>
      <c r="N186" s="114"/>
    </row>
    <row r="187" spans="10:14" ht="19.5" customHeight="1">
      <c r="J187" s="114"/>
      <c r="K187" s="114"/>
      <c r="L187" s="114"/>
      <c r="M187" s="114"/>
      <c r="N187" s="114"/>
    </row>
    <row r="188" spans="10:14" ht="19.5" customHeight="1">
      <c r="J188" s="114"/>
      <c r="K188" s="114"/>
      <c r="L188" s="114"/>
      <c r="M188" s="114"/>
      <c r="N188" s="114"/>
    </row>
  </sheetData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2013-05-24T08:48:28Z</cp:lastPrinted>
  <dcterms:created xsi:type="dcterms:W3CDTF">2013-05-24T08:18:26Z</dcterms:created>
  <dcterms:modified xsi:type="dcterms:W3CDTF">2013-05-24T09:25:26Z</dcterms:modified>
  <cp:category/>
  <cp:version/>
  <cp:contentType/>
  <cp:contentStatus/>
</cp:coreProperties>
</file>