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75" windowWidth="18345" windowHeight="10740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<sst xmlns="http://schemas.openxmlformats.org/spreadsheetml/2006/main" count="66" uniqueCount="58">
  <si>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</si>
  <si>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</si>
  <si>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ianuarie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</si>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</sst>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????"/>
    <numFmt numFmtId="215" formatCode="??,??0.00"/>
    <numFmt numFmtId="216" formatCode="???"/>
    <numFmt numFmtId="217" formatCode="??0.00"/>
    <numFmt numFmtId="218" formatCode="?,??0.00"/>
    <numFmt numFmtId="219" formatCode="???,??0.00"/>
    <numFmt numFmtId="220" formatCode="?,???,??0.00"/>
    <numFmt numFmtId="221" formatCode="??,???,??0.00"/>
    <numFmt numFmtId="222" formatCode="???,???,??0.00"/>
    <numFmt numFmtId="223" formatCode="?"/>
    <numFmt numFmtId="224" formatCode="????.0"/>
    <numFmt numFmtId="225" formatCode="_-* #,##0.00\ _D_M_-;\-* #,##0.00\ _D_M_-;_-* &quot;-&quot;??\ _D_M_-;_-@_-"/>
    <numFmt numFmtId="226" formatCode="#,##0.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10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10" applyFont="1" applyFill="1" applyBorder="1" applyAlignment="1">
      <alignment horizontal="center"/>
      <protection/>
    </xf>
    <xf numFmtId="0" fontId="24" fillId="0" borderId="22" xfId="210" applyFont="1" applyFill="1" applyBorder="1" applyAlignment="1">
      <alignment horizontal="right"/>
      <protection/>
    </xf>
    <xf numFmtId="0" fontId="24" fillId="0" borderId="22" xfId="210" applyFont="1" applyFill="1" applyBorder="1" applyAlignment="1">
      <alignment horizontal="center" wrapText="1"/>
      <protection/>
    </xf>
    <xf numFmtId="0" fontId="73" fillId="0" borderId="22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10" applyFont="1" applyFill="1" applyBorder="1" applyAlignment="1">
      <alignment horizontal="center" vertical="center" wrapText="1"/>
      <protection/>
    </xf>
    <xf numFmtId="0" fontId="73" fillId="0" borderId="24" xfId="210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1%20ianuarie%202013\bgc%20ianuarie%20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gc ian  2013 "/>
      <sheetName val="2012 - 2013"/>
      <sheetName val="progr.%.exec"/>
      <sheetName val="Sinteza - Ax 2"/>
      <sheetName val="UAT  2013  ian"/>
      <sheetName val="tit 56 adm centrala"/>
      <sheetName val="bgc desfasurat"/>
      <sheetName val="decembrie estim FEN"/>
      <sheetName val="tit 56 UAT"/>
      <sheetName val="Corectii UE"/>
      <sheetName val=" consolidari ian"/>
      <sheetName val="Sinteza - Ax 2 Rap"/>
      <sheetName val="prog 2013"/>
      <sheetName val="bgc dec 2012  (in luna)"/>
      <sheetName val="UAT  2012 dec (in luna)"/>
      <sheetName val="programe blocate"/>
      <sheetName val="BGC 2012"/>
      <sheetName val="FNUASS deductibile"/>
      <sheetName val="BSOM deductibile"/>
      <sheetName val="BAS deductibile"/>
      <sheetName val="bs chel"/>
      <sheetName val="progr exec trim III (2)"/>
      <sheetName val="BGCrectif II 2012"/>
      <sheetName val="BGC (2)"/>
      <sheetName val="progr exec trim III"/>
      <sheetName val="IAN  BGC  2012 "/>
      <sheetName val="ian2012"/>
      <sheetName val="BGC cumulat"/>
      <sheetName val="BGC in luna"/>
      <sheetName val="F Prop"/>
      <sheetName val="cnadr"/>
      <sheetName val="UAT  iulie valori"/>
      <sheetName val="UAT  2012 aug in luna"/>
      <sheetName val="UAT  2012 iunie  (valori"/>
      <sheetName val="Anexa program executie"/>
      <sheetName val="Foaie1"/>
      <sheetName val="SPECIAL_AND"/>
      <sheetName val="CNADN_ex"/>
      <sheetName val="UAT  2012  martie "/>
      <sheetName val="Feb  BGC  2012 "/>
      <sheetName val="dob_trez"/>
      <sheetName val="progr BL 2012 "/>
      <sheetName val="pres (DS)"/>
      <sheetName val="autofin)"/>
      <sheetName val="BGC prog rectif.2012"/>
      <sheetName val="UAT  2012 "/>
    </sheetNames>
    <sheetDataSet>
      <sheetData sheetId="0">
        <row r="7">
          <cell r="P7">
            <v>623300</v>
          </cell>
        </row>
        <row r="32">
          <cell r="P32">
            <v>194.64968</v>
          </cell>
        </row>
        <row r="33">
          <cell r="P33">
            <v>2278.972952</v>
          </cell>
        </row>
        <row r="34">
          <cell r="P34">
            <v>140.27979200000001</v>
          </cell>
        </row>
        <row r="35">
          <cell r="P35">
            <v>261.350057</v>
          </cell>
        </row>
        <row r="37">
          <cell r="P37">
            <v>4269.309559</v>
          </cell>
        </row>
        <row r="38">
          <cell r="P38">
            <v>2104.682886</v>
          </cell>
        </row>
        <row r="39">
          <cell r="P39">
            <v>7.667068</v>
          </cell>
        </row>
        <row r="40">
          <cell r="P40">
            <v>164.11322</v>
          </cell>
        </row>
        <row r="41">
          <cell r="P41">
            <v>47.806102</v>
          </cell>
        </row>
        <row r="42">
          <cell r="P42">
            <v>48.486436999999995</v>
          </cell>
        </row>
        <row r="43">
          <cell r="P43">
            <v>4694.078632</v>
          </cell>
        </row>
        <row r="44">
          <cell r="P44">
            <v>1727.2704520000004</v>
          </cell>
        </row>
        <row r="46">
          <cell r="P46">
            <v>30.865649</v>
          </cell>
        </row>
        <row r="47">
          <cell r="P47">
            <v>4.7722940000000005</v>
          </cell>
        </row>
        <row r="48">
          <cell r="P48">
            <v>222.39871399999998</v>
          </cell>
        </row>
        <row r="51">
          <cell r="P51">
            <v>0</v>
          </cell>
        </row>
        <row r="53">
          <cell r="P53">
            <v>-215.789337</v>
          </cell>
        </row>
        <row r="64">
          <cell r="P64">
            <v>3734.135978</v>
          </cell>
        </row>
        <row r="65">
          <cell r="P65">
            <v>2119.165985</v>
          </cell>
        </row>
        <row r="66">
          <cell r="P66">
            <v>947.577805</v>
          </cell>
        </row>
        <row r="67">
          <cell r="P67">
            <v>299.317713</v>
          </cell>
        </row>
        <row r="69">
          <cell r="P69">
            <v>7.245542000000341</v>
          </cell>
        </row>
        <row r="70">
          <cell r="P70">
            <v>853.9059970000001</v>
          </cell>
        </row>
        <row r="71">
          <cell r="P71">
            <v>679.1083729999999</v>
          </cell>
        </row>
        <row r="72">
          <cell r="P72">
            <v>5411.5399370000005</v>
          </cell>
        </row>
        <row r="73">
          <cell r="P73">
            <v>145.611416</v>
          </cell>
        </row>
        <row r="74">
          <cell r="P74">
            <v>71.098189</v>
          </cell>
        </row>
        <row r="75">
          <cell r="P75">
            <v>725.418199</v>
          </cell>
        </row>
        <row r="78">
          <cell r="P78">
            <v>0</v>
          </cell>
        </row>
        <row r="81">
          <cell r="P81">
            <v>-52.53321199999999</v>
          </cell>
        </row>
      </sheetData>
      <sheetData sheetId="12">
        <row r="20">
          <cell r="S20">
            <v>209285.04</v>
          </cell>
        </row>
        <row r="22">
          <cell r="S22">
            <v>196747.76</v>
          </cell>
        </row>
        <row r="24">
          <cell r="S24">
            <v>122965.38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80980.73999999999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956.2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19427.14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11220.28</v>
          </cell>
        </row>
        <row r="65">
          <cell r="S65">
            <v>0</v>
          </cell>
        </row>
        <row r="66">
          <cell r="S66">
            <v>0</v>
          </cell>
        </row>
        <row r="68">
          <cell r="S68">
            <v>212526.28399999996</v>
          </cell>
        </row>
        <row r="69">
          <cell r="S69">
            <v>222679.018</v>
          </cell>
        </row>
        <row r="71">
          <cell r="S71">
            <v>205008.6000000001</v>
          </cell>
        </row>
        <row r="73">
          <cell r="S73">
            <v>46154</v>
          </cell>
        </row>
        <row r="75">
          <cell r="S75">
            <v>37252.9</v>
          </cell>
        </row>
        <row r="77">
          <cell r="S77">
            <v>11382.999999999998</v>
          </cell>
        </row>
        <row r="79">
          <cell r="S79">
            <v>5229.700000000001</v>
          </cell>
        </row>
        <row r="81">
          <cell r="S81">
            <v>103999.1</v>
          </cell>
        </row>
        <row r="83">
          <cell r="S83">
            <v>1632.9000000000015</v>
          </cell>
        </row>
        <row r="85">
          <cell r="S85">
            <v>12279.800000000001</v>
          </cell>
        </row>
        <row r="86">
          <cell r="S86">
            <v>17311</v>
          </cell>
        </row>
        <row r="87">
          <cell r="S87">
            <v>69979.30000000002</v>
          </cell>
        </row>
        <row r="89">
          <cell r="S89">
            <v>2796.1000000000004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17670.418</v>
          </cell>
        </row>
        <row r="97">
          <cell r="S97">
            <v>17670.418</v>
          </cell>
        </row>
        <row r="98">
          <cell r="S98">
            <v>0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-13393.978000000003</v>
          </cell>
        </row>
      </sheetData>
      <sheetData sheetId="26">
        <row r="22">
          <cell r="R22">
            <v>1083.497985</v>
          </cell>
        </row>
        <row r="23">
          <cell r="R23">
            <v>1964.50248</v>
          </cell>
        </row>
        <row r="24">
          <cell r="R24">
            <v>127.990365</v>
          </cell>
        </row>
        <row r="25">
          <cell r="R25">
            <v>261.647822</v>
          </cell>
        </row>
        <row r="27">
          <cell r="R27">
            <v>4718.26</v>
          </cell>
        </row>
        <row r="28">
          <cell r="R28">
            <v>1647.566675</v>
          </cell>
        </row>
        <row r="29">
          <cell r="R29">
            <v>8.600059</v>
          </cell>
        </row>
        <row r="30">
          <cell r="R30">
            <v>222.865964</v>
          </cell>
        </row>
        <row r="31">
          <cell r="R31">
            <v>39.674</v>
          </cell>
        </row>
        <row r="32">
          <cell r="R32">
            <v>59.501219</v>
          </cell>
        </row>
        <row r="33">
          <cell r="R33">
            <v>4319.288274</v>
          </cell>
        </row>
        <row r="34">
          <cell r="R34">
            <v>1357.9209456666665</v>
          </cell>
        </row>
        <row r="35">
          <cell r="R35">
            <v>0</v>
          </cell>
        </row>
        <row r="36">
          <cell r="R36">
            <v>22.637341999999997</v>
          </cell>
        </row>
        <row r="37">
          <cell r="R37">
            <v>2.304</v>
          </cell>
        </row>
        <row r="38">
          <cell r="R38">
            <v>367.0221240000001</v>
          </cell>
        </row>
        <row r="39">
          <cell r="R39">
            <v>0</v>
          </cell>
        </row>
        <row r="41">
          <cell r="R41">
            <v>78.164</v>
          </cell>
        </row>
        <row r="48">
          <cell r="R48">
            <v>3207.324081333333</v>
          </cell>
        </row>
        <row r="49">
          <cell r="R49">
            <v>1875.8601839999997</v>
          </cell>
        </row>
        <row r="50">
          <cell r="R50">
            <v>676.081029</v>
          </cell>
        </row>
        <row r="51">
          <cell r="R51">
            <v>209.155689</v>
          </cell>
        </row>
        <row r="53">
          <cell r="R53">
            <v>74.11702433333323</v>
          </cell>
        </row>
        <row r="54">
          <cell r="R54">
            <v>778.1331270000002</v>
          </cell>
        </row>
        <row r="55">
          <cell r="R55">
            <v>1477.64155</v>
          </cell>
        </row>
        <row r="56">
          <cell r="R56">
            <v>5595.640685</v>
          </cell>
        </row>
        <row r="57">
          <cell r="R57">
            <v>116.72482400000001</v>
          </cell>
        </row>
        <row r="58">
          <cell r="R58">
            <v>134.057884</v>
          </cell>
        </row>
        <row r="59">
          <cell r="R59">
            <v>1206.9447499999999</v>
          </cell>
        </row>
        <row r="61">
          <cell r="R61">
            <v>9.9497</v>
          </cell>
        </row>
        <row r="62">
          <cell r="R62">
            <v>0</v>
          </cell>
        </row>
        <row r="64">
          <cell r="R64">
            <v>0</v>
          </cell>
        </row>
        <row r="65">
          <cell r="R65">
            <v>-75.32786520000002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33"/>
  </sheetPr>
  <dimension ref="A1:P188"/>
  <sheetViews>
    <sheetView showZeros="0" tabSelected="1" view="pageBreakPreview" zoomScale="75" zoomScaleNormal="75" zoomScaleSheetLayoutView="75" workbookViewId="0" topLeftCell="A28">
      <selection activeCell="B10" sqref="B1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20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8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3" t="s">
        <v>4</v>
      </c>
      <c r="C7" s="124"/>
      <c r="D7" s="124"/>
      <c r="E7" s="14"/>
      <c r="F7" s="125" t="s">
        <v>5</v>
      </c>
      <c r="G7" s="125"/>
      <c r="H7" s="125"/>
      <c r="I7" s="15"/>
      <c r="J7" s="126" t="s">
        <v>6</v>
      </c>
      <c r="K7" s="127"/>
      <c r="L7" s="127"/>
      <c r="M7" s="16"/>
      <c r="N7" s="122" t="s">
        <v>7</v>
      </c>
      <c r="O7" s="123"/>
      <c r="P7" s="17"/>
    </row>
    <row r="8" spans="1:16" s="26" customFormat="1" ht="33" customHeight="1">
      <c r="A8" s="18"/>
      <c r="B8" s="19" t="s">
        <v>8</v>
      </c>
      <c r="C8" s="2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585200</v>
      </c>
      <c r="C10" s="34"/>
      <c r="D10" s="34"/>
      <c r="E10" s="34"/>
      <c r="F10" s="33">
        <v>497325</v>
      </c>
      <c r="G10" s="34"/>
      <c r="H10" s="34"/>
      <c r="I10" s="34"/>
      <c r="J10" s="34">
        <f>'[4] bgc ian  2013 '!P7</f>
        <v>623300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16281.443254666669</v>
      </c>
      <c r="C12" s="41">
        <f aca="true" t="shared" si="0" ref="C12:C35">B12/$B$10*100</f>
        <v>2.7822015131009343</v>
      </c>
      <c r="D12" s="41">
        <f aca="true" t="shared" si="1" ref="D12:D35">B12/B$12*100</f>
        <v>100</v>
      </c>
      <c r="E12" s="41"/>
      <c r="F12" s="40">
        <f>'[4]prog 2013'!S20</f>
        <v>209285.04</v>
      </c>
      <c r="G12" s="41">
        <f aca="true" t="shared" si="2" ref="G12:G35">F12/$J$10*100</f>
        <v>33.576935665008826</v>
      </c>
      <c r="H12" s="41">
        <f aca="true" t="shared" si="3" ref="H12:H35">F12/F$12*100</f>
        <v>100</v>
      </c>
      <c r="I12" s="41"/>
      <c r="J12" s="40">
        <f>J13+J30+J31+J33+J35+J37+J32</f>
        <v>15980.914157000001</v>
      </c>
      <c r="K12" s="41">
        <f aca="true" t="shared" si="4" ref="K12:K35">J12/$J$10*100</f>
        <v>2.5639201278678003</v>
      </c>
      <c r="L12" s="41">
        <f aca="true" t="shared" si="5" ref="L12:L35">J12/J$12*100</f>
        <v>100</v>
      </c>
      <c r="M12" s="41"/>
      <c r="N12" s="41">
        <f aca="true" t="shared" si="6" ref="N12:N35">J12-B12</f>
        <v>-300.52909766666744</v>
      </c>
      <c r="O12" s="42">
        <f aca="true" t="shared" si="7" ref="O12:O28">J12/B12-1</f>
        <v>-0.01845838191159921</v>
      </c>
      <c r="P12" s="42"/>
    </row>
    <row r="13" spans="1:16" s="47" customFormat="1" ht="24.75" customHeight="1">
      <c r="A13" s="43" t="s">
        <v>14</v>
      </c>
      <c r="B13" s="44">
        <f>B14+B27+B28</f>
        <v>15811.315788666669</v>
      </c>
      <c r="C13" s="45">
        <f t="shared" si="0"/>
        <v>2.701865309068125</v>
      </c>
      <c r="D13" s="45">
        <f t="shared" si="1"/>
        <v>97.11249513543433</v>
      </c>
      <c r="E13" s="45"/>
      <c r="F13" s="44">
        <f>'[4]prog 2013'!S22</f>
        <v>196747.76</v>
      </c>
      <c r="G13" s="45">
        <f t="shared" si="2"/>
        <v>31.56549975934542</v>
      </c>
      <c r="H13" s="45">
        <f t="shared" si="3"/>
        <v>94.00947148444055</v>
      </c>
      <c r="I13" s="45"/>
      <c r="J13" s="44">
        <f>J14+J27+J28</f>
        <v>15938.666837</v>
      </c>
      <c r="K13" s="45">
        <f t="shared" si="4"/>
        <v>2.5571421204877267</v>
      </c>
      <c r="L13" s="45">
        <f t="shared" si="5"/>
        <v>99.73563890285028</v>
      </c>
      <c r="M13" s="45"/>
      <c r="N13" s="45">
        <f t="shared" si="6"/>
        <v>127.35104833333207</v>
      </c>
      <c r="O13" s="46">
        <f t="shared" si="7"/>
        <v>0.008054424441045871</v>
      </c>
      <c r="P13" s="46"/>
    </row>
    <row r="14" spans="1:16" s="47" customFormat="1" ht="25.5" customHeight="1">
      <c r="A14" s="48" t="s">
        <v>15</v>
      </c>
      <c r="B14" s="44">
        <f>B15+B19+B20+B25+B26</f>
        <v>10134.106569000001</v>
      </c>
      <c r="C14" s="45">
        <f t="shared" si="0"/>
        <v>1.731733863465482</v>
      </c>
      <c r="D14" s="45">
        <f t="shared" si="1"/>
        <v>62.24329385599962</v>
      </c>
      <c r="E14" s="45"/>
      <c r="F14" s="44">
        <f>'[4]prog 2013'!S24</f>
        <v>122965.38</v>
      </c>
      <c r="G14" s="45">
        <f t="shared" si="2"/>
        <v>19.72812128990855</v>
      </c>
      <c r="H14" s="45">
        <f t="shared" si="3"/>
        <v>58.7549783778143</v>
      </c>
      <c r="I14" s="45"/>
      <c r="J14" s="44">
        <f>J15+J19+J20+J25+J26</f>
        <v>9517.317753</v>
      </c>
      <c r="K14" s="45">
        <f t="shared" si="4"/>
        <v>1.5269240739611742</v>
      </c>
      <c r="L14" s="45">
        <f t="shared" si="5"/>
        <v>59.55427617907076</v>
      </c>
      <c r="M14" s="45"/>
      <c r="N14" s="45">
        <f t="shared" si="6"/>
        <v>-616.788816000002</v>
      </c>
      <c r="O14" s="46">
        <f t="shared" si="7"/>
        <v>-0.06086267317207272</v>
      </c>
      <c r="P14" s="46"/>
    </row>
    <row r="15" spans="1:16" s="47" customFormat="1" ht="40.5" customHeight="1">
      <c r="A15" s="49" t="s">
        <v>16</v>
      </c>
      <c r="B15" s="44">
        <f>B16+B17+B18</f>
        <v>3175.99083</v>
      </c>
      <c r="C15" s="45">
        <f t="shared" si="0"/>
        <v>0.5427188704716337</v>
      </c>
      <c r="D15" s="45">
        <f t="shared" si="1"/>
        <v>19.506813863627734</v>
      </c>
      <c r="E15" s="45"/>
      <c r="F15" s="50">
        <f>'[4]prog 2013'!S26</f>
        <v>36359.94</v>
      </c>
      <c r="G15" s="45">
        <f t="shared" si="2"/>
        <v>5.833457404139259</v>
      </c>
      <c r="H15" s="45">
        <f t="shared" si="3"/>
        <v>17.373406145035496</v>
      </c>
      <c r="I15" s="45"/>
      <c r="J15" s="44">
        <f>J16+J17+J18</f>
        <v>2613.902424</v>
      </c>
      <c r="K15" s="45">
        <f t="shared" si="4"/>
        <v>0.4193650608053907</v>
      </c>
      <c r="L15" s="45">
        <f t="shared" si="5"/>
        <v>16.356401131502555</v>
      </c>
      <c r="M15" s="45"/>
      <c r="N15" s="45">
        <f t="shared" si="6"/>
        <v>-562.0884060000003</v>
      </c>
      <c r="O15" s="46">
        <f t="shared" si="7"/>
        <v>-0.17698048769240315</v>
      </c>
      <c r="P15" s="46"/>
    </row>
    <row r="16" spans="1:16" ht="25.5" customHeight="1">
      <c r="A16" s="51" t="s">
        <v>17</v>
      </c>
      <c r="B16" s="52">
        <f>'[4]ian2012'!R22</f>
        <v>1083.497985</v>
      </c>
      <c r="C16" s="52">
        <f t="shared" si="0"/>
        <v>0.1851500316131237</v>
      </c>
      <c r="D16" s="52">
        <f t="shared" si="1"/>
        <v>6.654803066610464</v>
      </c>
      <c r="E16" s="52"/>
      <c r="F16" s="36">
        <f>'[4]prog 2013'!S28</f>
        <v>11721.800000000001</v>
      </c>
      <c r="G16" s="52">
        <f t="shared" si="2"/>
        <v>1.880603240815017</v>
      </c>
      <c r="H16" s="52">
        <f t="shared" si="3"/>
        <v>5.600878113409348</v>
      </c>
      <c r="I16" s="52"/>
      <c r="J16" s="52">
        <f>'[4] bgc ian  2013 '!P32</f>
        <v>194.64968</v>
      </c>
      <c r="K16" s="52">
        <f t="shared" si="4"/>
        <v>0.03122889138456602</v>
      </c>
      <c r="L16" s="52">
        <f t="shared" si="5"/>
        <v>1.2180134258135604</v>
      </c>
      <c r="M16" s="52"/>
      <c r="N16" s="52">
        <f t="shared" si="6"/>
        <v>-888.848305</v>
      </c>
      <c r="O16" s="53">
        <f t="shared" si="7"/>
        <v>-0.8203506765174096</v>
      </c>
      <c r="P16" s="53"/>
    </row>
    <row r="17" spans="1:16" ht="18" customHeight="1">
      <c r="A17" s="51" t="s">
        <v>18</v>
      </c>
      <c r="B17" s="52">
        <f>'[4]ian2012'!R23</f>
        <v>1964.50248</v>
      </c>
      <c r="C17" s="52">
        <f t="shared" si="0"/>
        <v>0.33569762132604236</v>
      </c>
      <c r="D17" s="52">
        <f t="shared" si="1"/>
        <v>12.06589888422161</v>
      </c>
      <c r="E17" s="52"/>
      <c r="F17" s="36">
        <f>'[4]prog 2013'!S30</f>
        <v>23146.2</v>
      </c>
      <c r="G17" s="52">
        <f t="shared" si="2"/>
        <v>3.7134927001443927</v>
      </c>
      <c r="H17" s="52">
        <f t="shared" si="3"/>
        <v>11.059653379907134</v>
      </c>
      <c r="I17" s="52"/>
      <c r="J17" s="52">
        <f>'[4] bgc ian  2013 '!P33</f>
        <v>2278.972952</v>
      </c>
      <c r="K17" s="52">
        <f t="shared" si="4"/>
        <v>0.36563018642708167</v>
      </c>
      <c r="L17" s="52">
        <f t="shared" si="5"/>
        <v>14.260591913646934</v>
      </c>
      <c r="M17" s="52"/>
      <c r="N17" s="52">
        <f t="shared" si="6"/>
        <v>314.470472</v>
      </c>
      <c r="O17" s="53">
        <f t="shared" si="7"/>
        <v>0.16007639348971447</v>
      </c>
      <c r="P17" s="53"/>
    </row>
    <row r="18" spans="1:16" ht="30" customHeight="1">
      <c r="A18" s="54" t="s">
        <v>19</v>
      </c>
      <c r="B18" s="52">
        <f>'[4]ian2012'!R24</f>
        <v>127.990365</v>
      </c>
      <c r="C18" s="52">
        <f t="shared" si="0"/>
        <v>0.021871217532467534</v>
      </c>
      <c r="D18" s="52">
        <f t="shared" si="1"/>
        <v>0.7861119127956593</v>
      </c>
      <c r="E18" s="52"/>
      <c r="F18" s="55">
        <f>'[4]prog 2013'!S33</f>
        <v>1491.9399999999998</v>
      </c>
      <c r="G18" s="52">
        <f t="shared" si="2"/>
        <v>0.23936146317984916</v>
      </c>
      <c r="H18" s="52">
        <f t="shared" si="3"/>
        <v>0.7128746517190143</v>
      </c>
      <c r="I18" s="52"/>
      <c r="J18" s="52">
        <f>'[4] bgc ian  2013 '!P34</f>
        <v>140.27979200000001</v>
      </c>
      <c r="K18" s="52">
        <f t="shared" si="4"/>
        <v>0.022505982993742984</v>
      </c>
      <c r="L18" s="52">
        <f t="shared" si="5"/>
        <v>0.877795792042061</v>
      </c>
      <c r="M18" s="52"/>
      <c r="N18" s="52">
        <f t="shared" si="6"/>
        <v>12.289427000000018</v>
      </c>
      <c r="O18" s="53">
        <f t="shared" si="7"/>
        <v>0.09601837607073005</v>
      </c>
      <c r="P18" s="53"/>
    </row>
    <row r="19" spans="1:16" ht="24" customHeight="1">
      <c r="A19" s="49" t="s">
        <v>20</v>
      </c>
      <c r="B19" s="45">
        <f>'[4]ian2012'!R25</f>
        <v>261.647822</v>
      </c>
      <c r="C19" s="45">
        <f t="shared" si="0"/>
        <v>0.04471083766233767</v>
      </c>
      <c r="D19" s="45">
        <f t="shared" si="1"/>
        <v>1.6070308872956038</v>
      </c>
      <c r="E19" s="45"/>
      <c r="F19" s="50">
        <f>'[4]prog 2013'!S35</f>
        <v>4493.8</v>
      </c>
      <c r="G19" s="52">
        <f t="shared" si="2"/>
        <v>0.7209690357773143</v>
      </c>
      <c r="H19" s="45">
        <f t="shared" si="3"/>
        <v>2.1472151091162557</v>
      </c>
      <c r="I19" s="45"/>
      <c r="J19" s="45">
        <f>'[4] bgc ian  2013 '!P35</f>
        <v>261.350057</v>
      </c>
      <c r="K19" s="45">
        <f t="shared" si="4"/>
        <v>0.04193005888015402</v>
      </c>
      <c r="L19" s="45">
        <f t="shared" si="5"/>
        <v>1.6353886544439187</v>
      </c>
      <c r="M19" s="45"/>
      <c r="N19" s="45">
        <f t="shared" si="6"/>
        <v>-0.2977650000000267</v>
      </c>
      <c r="O19" s="46">
        <f t="shared" si="7"/>
        <v>-0.0011380373729998894</v>
      </c>
      <c r="P19" s="46"/>
    </row>
    <row r="20" spans="1:16" ht="23.25" customHeight="1">
      <c r="A20" s="56" t="s">
        <v>21</v>
      </c>
      <c r="B20" s="44">
        <f>B21+B22+B23+B24</f>
        <v>6597.292698</v>
      </c>
      <c r="C20" s="52">
        <f t="shared" si="0"/>
        <v>1.1273569203691045</v>
      </c>
      <c r="D20" s="45">
        <f t="shared" si="1"/>
        <v>40.52031871381581</v>
      </c>
      <c r="E20" s="45"/>
      <c r="F20" s="57">
        <f>'[4]prog 2013'!S37</f>
        <v>80980.73999999999</v>
      </c>
      <c r="G20" s="52">
        <f t="shared" si="2"/>
        <v>12.992257339964702</v>
      </c>
      <c r="H20" s="45">
        <f t="shared" si="3"/>
        <v>38.6939936079521</v>
      </c>
      <c r="I20" s="45"/>
      <c r="J20" s="44">
        <f>J21+J22+J23+J24</f>
        <v>6545.772733</v>
      </c>
      <c r="K20" s="45">
        <f t="shared" si="4"/>
        <v>1.050180127226055</v>
      </c>
      <c r="L20" s="45">
        <f t="shared" si="5"/>
        <v>40.95993926688358</v>
      </c>
      <c r="M20" s="45"/>
      <c r="N20" s="45">
        <f t="shared" si="6"/>
        <v>-51.51996500000041</v>
      </c>
      <c r="O20" s="46">
        <f t="shared" si="7"/>
        <v>-0.0078092586396263375</v>
      </c>
      <c r="P20" s="46"/>
    </row>
    <row r="21" spans="1:16" ht="20.25" customHeight="1">
      <c r="A21" s="51" t="s">
        <v>22</v>
      </c>
      <c r="B21" s="36">
        <f>'[4]ian2012'!R27</f>
        <v>4718.26</v>
      </c>
      <c r="C21" s="52">
        <f t="shared" si="0"/>
        <v>0.8062645249487355</v>
      </c>
      <c r="D21" s="52">
        <f t="shared" si="1"/>
        <v>28.979371952468824</v>
      </c>
      <c r="E21" s="52"/>
      <c r="F21" s="36">
        <f>'[4]prog 2013'!S40</f>
        <v>52948.8</v>
      </c>
      <c r="G21" s="52">
        <f t="shared" si="2"/>
        <v>8.49491416653297</v>
      </c>
      <c r="H21" s="52">
        <f t="shared" si="3"/>
        <v>25.299849430231614</v>
      </c>
      <c r="I21" s="52"/>
      <c r="J21" s="52">
        <f>'[4] bgc ian  2013 '!P37</f>
        <v>4269.309559</v>
      </c>
      <c r="K21" s="52">
        <f t="shared" si="4"/>
        <v>0.6849526005133966</v>
      </c>
      <c r="L21" s="52">
        <f t="shared" si="5"/>
        <v>26.71505219950103</v>
      </c>
      <c r="M21" s="52"/>
      <c r="N21" s="52">
        <f t="shared" si="6"/>
        <v>-448.95044099999996</v>
      </c>
      <c r="O21" s="53">
        <f t="shared" si="7"/>
        <v>-0.09515169596419015</v>
      </c>
      <c r="P21" s="53"/>
    </row>
    <row r="22" spans="1:16" ht="18" customHeight="1">
      <c r="A22" s="51" t="s">
        <v>23</v>
      </c>
      <c r="B22" s="36">
        <f>'[4]ian2012'!R28</f>
        <v>1647.566675</v>
      </c>
      <c r="C22" s="52">
        <f t="shared" si="0"/>
        <v>0.28153907638414216</v>
      </c>
      <c r="D22" s="52">
        <f t="shared" si="1"/>
        <v>10.119291325894995</v>
      </c>
      <c r="E22" s="52"/>
      <c r="F22" s="36">
        <f>'[4]prog 2013'!S42</f>
        <v>22363.2</v>
      </c>
      <c r="G22" s="52">
        <f t="shared" si="2"/>
        <v>3.587871009144874</v>
      </c>
      <c r="H22" s="52">
        <f t="shared" si="3"/>
        <v>10.685522481683355</v>
      </c>
      <c r="I22" s="52"/>
      <c r="J22" s="52">
        <f>'[4] bgc ian  2013 '!P38</f>
        <v>2104.682886</v>
      </c>
      <c r="K22" s="52">
        <f t="shared" si="4"/>
        <v>0.3376677179528317</v>
      </c>
      <c r="L22" s="52">
        <f t="shared" si="5"/>
        <v>13.16997804583101</v>
      </c>
      <c r="M22" s="52"/>
      <c r="N22" s="52">
        <f t="shared" si="6"/>
        <v>457.116211</v>
      </c>
      <c r="O22" s="53">
        <f t="shared" si="7"/>
        <v>0.2774492941234077</v>
      </c>
      <c r="P22" s="53"/>
    </row>
    <row r="23" spans="1:16" s="60" customFormat="1" ht="23.25" customHeight="1">
      <c r="A23" s="58" t="s">
        <v>24</v>
      </c>
      <c r="B23" s="36">
        <f>'[4]ian2012'!R29</f>
        <v>8.600059</v>
      </c>
      <c r="C23" s="52">
        <f t="shared" si="0"/>
        <v>0.0014695931305536568</v>
      </c>
      <c r="D23" s="52">
        <f t="shared" si="1"/>
        <v>0.052821232525163325</v>
      </c>
      <c r="E23" s="52"/>
      <c r="F23" s="59">
        <f>'[4]prog 2013'!S44</f>
        <v>956.2</v>
      </c>
      <c r="G23" s="52">
        <f t="shared" si="2"/>
        <v>0.15340927322316703</v>
      </c>
      <c r="H23" s="52">
        <f t="shared" si="3"/>
        <v>0.45688884403777735</v>
      </c>
      <c r="I23" s="52"/>
      <c r="J23" s="52">
        <f>'[4] bgc ian  2013 '!P39</f>
        <v>7.667068</v>
      </c>
      <c r="K23" s="52">
        <f t="shared" si="4"/>
        <v>0.0012300766885929729</v>
      </c>
      <c r="L23" s="52">
        <f t="shared" si="5"/>
        <v>0.04797640438260944</v>
      </c>
      <c r="M23" s="52"/>
      <c r="N23" s="52">
        <f t="shared" si="6"/>
        <v>-0.9329909999999995</v>
      </c>
      <c r="O23" s="53">
        <f t="shared" si="7"/>
        <v>-0.1084865813129886</v>
      </c>
      <c r="P23" s="53"/>
    </row>
    <row r="24" spans="1:16" ht="42.75" customHeight="1">
      <c r="A24" s="58" t="s">
        <v>25</v>
      </c>
      <c r="B24" s="36">
        <f>'[4]ian2012'!R30</f>
        <v>222.865964</v>
      </c>
      <c r="C24" s="52">
        <f t="shared" si="0"/>
        <v>0.03808372590567327</v>
      </c>
      <c r="D24" s="52">
        <f t="shared" si="1"/>
        <v>1.3688342029268261</v>
      </c>
      <c r="E24" s="52"/>
      <c r="F24" s="59">
        <f>'[4]prog 2013'!S48</f>
        <v>4712.54</v>
      </c>
      <c r="G24" s="52">
        <f t="shared" si="2"/>
        <v>0.7560628910636932</v>
      </c>
      <c r="H24" s="52">
        <f t="shared" si="3"/>
        <v>2.251732851999359</v>
      </c>
      <c r="I24" s="52"/>
      <c r="J24" s="52">
        <f>'[4] bgc ian  2013 '!P40</f>
        <v>164.11322</v>
      </c>
      <c r="K24" s="52">
        <f t="shared" si="4"/>
        <v>0.026329732071233757</v>
      </c>
      <c r="L24" s="52">
        <f t="shared" si="5"/>
        <v>1.0269326171689293</v>
      </c>
      <c r="M24" s="52"/>
      <c r="N24" s="52">
        <f t="shared" si="6"/>
        <v>-58.75274399999998</v>
      </c>
      <c r="O24" s="53">
        <f t="shared" si="7"/>
        <v>-0.26362367292656663</v>
      </c>
      <c r="P24" s="53"/>
    </row>
    <row r="25" spans="1:16" s="47" customFormat="1" ht="35.25" customHeight="1">
      <c r="A25" s="56" t="s">
        <v>26</v>
      </c>
      <c r="B25" s="61">
        <f>'[4]ian2012'!R31</f>
        <v>39.674</v>
      </c>
      <c r="C25" s="45">
        <f t="shared" si="0"/>
        <v>0.0067795625427204366</v>
      </c>
      <c r="D25" s="45">
        <f t="shared" si="1"/>
        <v>0.2436761863149229</v>
      </c>
      <c r="E25" s="45"/>
      <c r="F25" s="57">
        <f>'[4]prog 2013'!S51</f>
        <v>741.8</v>
      </c>
      <c r="G25" s="45">
        <f t="shared" si="2"/>
        <v>0.119011711856249</v>
      </c>
      <c r="H25" s="45">
        <f t="shared" si="3"/>
        <v>0.354444827972415</v>
      </c>
      <c r="I25" s="45"/>
      <c r="J25" s="45">
        <f>'[4] bgc ian  2013 '!P41</f>
        <v>47.806102</v>
      </c>
      <c r="K25" s="45">
        <f t="shared" si="4"/>
        <v>0.007669838280121932</v>
      </c>
      <c r="L25" s="45">
        <f t="shared" si="5"/>
        <v>0.29914497712923294</v>
      </c>
      <c r="M25" s="45"/>
      <c r="N25" s="45">
        <f t="shared" si="6"/>
        <v>8.132102000000003</v>
      </c>
      <c r="O25" s="46">
        <f t="shared" si="7"/>
        <v>0.20497308060694674</v>
      </c>
      <c r="P25" s="46"/>
    </row>
    <row r="26" spans="1:16" s="47" customFormat="1" ht="17.25" customHeight="1">
      <c r="A26" s="62" t="s">
        <v>27</v>
      </c>
      <c r="B26" s="61">
        <f>'[4]ian2012'!R32</f>
        <v>59.501219</v>
      </c>
      <c r="C26" s="45">
        <f t="shared" si="0"/>
        <v>0.010167672419685577</v>
      </c>
      <c r="D26" s="45">
        <f t="shared" si="1"/>
        <v>0.3654542049455318</v>
      </c>
      <c r="E26" s="45"/>
      <c r="F26" s="45">
        <f>'[4]prog 2013'!S53</f>
        <v>389.1</v>
      </c>
      <c r="G26" s="45">
        <f t="shared" si="2"/>
        <v>0.0624257981710252</v>
      </c>
      <c r="H26" s="45">
        <f t="shared" si="3"/>
        <v>0.18591868773802467</v>
      </c>
      <c r="I26" s="45"/>
      <c r="J26" s="45">
        <f>'[4] bgc ian  2013 '!P42</f>
        <v>48.486436999999995</v>
      </c>
      <c r="K26" s="45">
        <f t="shared" si="4"/>
        <v>0.007778988769452912</v>
      </c>
      <c r="L26" s="45">
        <f t="shared" si="5"/>
        <v>0.3034021491114877</v>
      </c>
      <c r="M26" s="45"/>
      <c r="N26" s="45">
        <f t="shared" si="6"/>
        <v>-11.014782000000004</v>
      </c>
      <c r="O26" s="46">
        <f t="shared" si="7"/>
        <v>-0.18511859395687347</v>
      </c>
      <c r="P26" s="46"/>
    </row>
    <row r="27" spans="1:16" s="47" customFormat="1" ht="18" customHeight="1">
      <c r="A27" s="63" t="s">
        <v>28</v>
      </c>
      <c r="B27" s="61">
        <f>'[4]ian2012'!R33</f>
        <v>4319.288274</v>
      </c>
      <c r="C27" s="45">
        <f t="shared" si="0"/>
        <v>0.738087538277512</v>
      </c>
      <c r="D27" s="45">
        <f t="shared" si="1"/>
        <v>26.528902913824815</v>
      </c>
      <c r="E27" s="45"/>
      <c r="F27" s="64">
        <f>'[4]prog 2013'!S55</f>
        <v>54355.240000000005</v>
      </c>
      <c r="G27" s="45">
        <f t="shared" si="2"/>
        <v>8.720558318626665</v>
      </c>
      <c r="H27" s="45">
        <f t="shared" si="3"/>
        <v>25.97187070800665</v>
      </c>
      <c r="I27" s="45"/>
      <c r="J27" s="45">
        <f>'[4] bgc ian  2013 '!P43</f>
        <v>4694.078632</v>
      </c>
      <c r="K27" s="45">
        <f t="shared" si="4"/>
        <v>0.7531010158832022</v>
      </c>
      <c r="L27" s="45">
        <f t="shared" si="5"/>
        <v>29.373029514359082</v>
      </c>
      <c r="M27" s="45"/>
      <c r="N27" s="45">
        <f t="shared" si="6"/>
        <v>374.7903580000002</v>
      </c>
      <c r="O27" s="46">
        <f t="shared" si="7"/>
        <v>0.08677132301079671</v>
      </c>
      <c r="P27" s="46"/>
    </row>
    <row r="28" spans="1:16" s="47" customFormat="1" ht="18.75" customHeight="1">
      <c r="A28" s="65" t="s">
        <v>29</v>
      </c>
      <c r="B28" s="61">
        <f>'[4]ian2012'!R34</f>
        <v>1357.9209456666665</v>
      </c>
      <c r="C28" s="45">
        <f t="shared" si="0"/>
        <v>0.23204390732513097</v>
      </c>
      <c r="D28" s="45">
        <f t="shared" si="1"/>
        <v>8.340298365609893</v>
      </c>
      <c r="E28" s="45"/>
      <c r="F28" s="45">
        <f>'[4]prog 2013'!S57</f>
        <v>19427.14</v>
      </c>
      <c r="G28" s="45">
        <f t="shared" si="2"/>
        <v>3.1168201508102036</v>
      </c>
      <c r="H28" s="45">
        <f t="shared" si="3"/>
        <v>9.282622398619605</v>
      </c>
      <c r="I28" s="45"/>
      <c r="J28" s="45">
        <f>'[4] bgc ian  2013 '!P44</f>
        <v>1727.2704520000004</v>
      </c>
      <c r="K28" s="45">
        <f t="shared" si="4"/>
        <v>0.27711703064335</v>
      </c>
      <c r="L28" s="45">
        <f t="shared" si="5"/>
        <v>10.80833320942042</v>
      </c>
      <c r="M28" s="45"/>
      <c r="N28" s="45">
        <f t="shared" si="6"/>
        <v>369.3495063333339</v>
      </c>
      <c r="O28" s="46">
        <f t="shared" si="7"/>
        <v>0.2719963246107844</v>
      </c>
      <c r="P28" s="46"/>
    </row>
    <row r="29" spans="1:16" s="47" customFormat="1" ht="19.5" customHeight="1" hidden="1">
      <c r="A29" s="66" t="s">
        <v>30</v>
      </c>
      <c r="B29" s="61">
        <f>'[4]ian2012'!R35</f>
        <v>0</v>
      </c>
      <c r="C29" s="4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f>'[4]ian2012'!R36</f>
        <v>22.637341999999997</v>
      </c>
      <c r="C30" s="45">
        <f t="shared" si="0"/>
        <v>0.003868308612440191</v>
      </c>
      <c r="D30" s="45">
        <f t="shared" si="1"/>
        <v>0.13903768631513405</v>
      </c>
      <c r="E30" s="45"/>
      <c r="F30" s="44">
        <f>'[4]prog 2013'!S61</f>
        <v>687.1</v>
      </c>
      <c r="G30" s="45">
        <f t="shared" si="2"/>
        <v>0.11023584148884967</v>
      </c>
      <c r="H30" s="45">
        <f t="shared" si="3"/>
        <v>0.3283082249930525</v>
      </c>
      <c r="I30" s="45"/>
      <c r="J30" s="45">
        <f>'[4] bgc ian  2013 '!P46</f>
        <v>30.865649</v>
      </c>
      <c r="K30" s="45">
        <f t="shared" si="4"/>
        <v>0.004951973207123376</v>
      </c>
      <c r="L30" s="45">
        <f t="shared" si="5"/>
        <v>0.19314069706381692</v>
      </c>
      <c r="M30" s="45"/>
      <c r="N30" s="45">
        <f t="shared" si="6"/>
        <v>8.228307000000004</v>
      </c>
      <c r="O30" s="46">
        <f>J30/B30-1</f>
        <v>0.36348379593328595</v>
      </c>
      <c r="P30" s="46"/>
    </row>
    <row r="31" spans="1:16" s="47" customFormat="1" ht="18" customHeight="1">
      <c r="A31" s="68" t="s">
        <v>32</v>
      </c>
      <c r="B31" s="61">
        <f>'[4]ian2012'!R37</f>
        <v>2.304</v>
      </c>
      <c r="C31" s="45">
        <f t="shared" si="0"/>
        <v>0.00039371155160628846</v>
      </c>
      <c r="D31" s="45">
        <f t="shared" si="1"/>
        <v>0.014151079630730009</v>
      </c>
      <c r="E31" s="45"/>
      <c r="F31" s="44">
        <f>'[4]prog 2013'!S63</f>
        <v>629.9</v>
      </c>
      <c r="G31" s="45">
        <f t="shared" si="2"/>
        <v>0.10105888015401893</v>
      </c>
      <c r="H31" s="45">
        <f t="shared" si="3"/>
        <v>0.3009770789159129</v>
      </c>
      <c r="I31" s="45"/>
      <c r="J31" s="45">
        <f>'[4] bgc ian  2013 '!P47</f>
        <v>4.7722940000000005</v>
      </c>
      <c r="K31" s="45">
        <f t="shared" si="4"/>
        <v>0.0007656496069308519</v>
      </c>
      <c r="L31" s="45">
        <f t="shared" si="5"/>
        <v>0.029862459388217334</v>
      </c>
      <c r="M31" s="45"/>
      <c r="N31" s="45">
        <f t="shared" si="6"/>
        <v>2.4682940000000007</v>
      </c>
      <c r="O31" s="46">
        <f>J31/B31-1</f>
        <v>1.0713081597222227</v>
      </c>
      <c r="P31" s="46"/>
    </row>
    <row r="32" spans="1:16" s="47" customFormat="1" ht="30" customHeight="1">
      <c r="A32" s="69" t="s">
        <v>33</v>
      </c>
      <c r="B32" s="61">
        <f>'[4]ian2012'!R38</f>
        <v>367.0221240000001</v>
      </c>
      <c r="C32" s="45">
        <f t="shared" si="0"/>
        <v>0.06271738277511964</v>
      </c>
      <c r="D32" s="45">
        <f t="shared" si="1"/>
        <v>2.2542358085779797</v>
      </c>
      <c r="E32" s="45"/>
      <c r="F32" s="70">
        <f>'[4]prog 2013'!S64</f>
        <v>11220.28</v>
      </c>
      <c r="G32" s="45">
        <f t="shared" si="2"/>
        <v>1.800141184020536</v>
      </c>
      <c r="H32" s="45">
        <f t="shared" si="3"/>
        <v>5.361243211650484</v>
      </c>
      <c r="I32" s="45"/>
      <c r="J32" s="45">
        <f>'[4] bgc ian  2013 '!P48</f>
        <v>222.39871399999998</v>
      </c>
      <c r="K32" s="45">
        <f t="shared" si="4"/>
        <v>0.03568084614150489</v>
      </c>
      <c r="L32" s="45">
        <f t="shared" si="5"/>
        <v>1.3916520157426935</v>
      </c>
      <c r="M32" s="45"/>
      <c r="N32" s="45">
        <f t="shared" si="6"/>
        <v>-144.6234100000001</v>
      </c>
      <c r="O32" s="46">
        <f>J32/B32-1</f>
        <v>-0.3940454826641461</v>
      </c>
      <c r="P32" s="46"/>
    </row>
    <row r="33" spans="1:16" s="47" customFormat="1" ht="17.25" customHeight="1" hidden="1">
      <c r="A33" s="68" t="s">
        <v>34</v>
      </c>
      <c r="B33" s="61">
        <f>'[4]ian2012'!R39</f>
        <v>0</v>
      </c>
      <c r="C33" s="4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f>'[4] bgc ian  2013 '!P51</f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3.75" customHeight="1">
      <c r="A34" s="71"/>
      <c r="B34" s="61"/>
      <c r="C34" s="52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4.25" customHeight="1">
      <c r="A35" s="68" t="s">
        <v>35</v>
      </c>
      <c r="B35" s="61">
        <f>'[4]ian2012'!R41</f>
        <v>78.164</v>
      </c>
      <c r="C35" s="72">
        <f t="shared" si="0"/>
        <v>0.013356801093643199</v>
      </c>
      <c r="D35" s="72">
        <f t="shared" si="1"/>
        <v>0.4800802900418318</v>
      </c>
      <c r="E35" s="72"/>
      <c r="F35" s="73">
        <f>'[4]prog 2013'!S68</f>
        <v>212526.28399999996</v>
      </c>
      <c r="G35" s="72">
        <f t="shared" si="2"/>
        <v>34.09694914166532</v>
      </c>
      <c r="H35" s="72">
        <f t="shared" si="3"/>
        <v>101.54872225936454</v>
      </c>
      <c r="I35" s="72"/>
      <c r="J35" s="72">
        <f>'[4] bgc ian  2013 '!P53</f>
        <v>-215.789337</v>
      </c>
      <c r="K35" s="72">
        <f t="shared" si="4"/>
        <v>-0.03462046157548532</v>
      </c>
      <c r="L35" s="72">
        <f t="shared" si="5"/>
        <v>-1.3502940750450085</v>
      </c>
      <c r="M35" s="72"/>
      <c r="N35" s="72">
        <f t="shared" si="6"/>
        <v>-293.953337</v>
      </c>
      <c r="O35" s="74"/>
      <c r="P35" s="75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44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15276.352962466666</v>
      </c>
      <c r="C38" s="41">
        <f aca="true" t="shared" si="8" ref="C38:C61">B38/$B$10*100</f>
        <v>2.6104499252335382</v>
      </c>
      <c r="D38" s="41">
        <f aca="true" t="shared" si="9" ref="D38:D61">B38/B$38*100</f>
        <v>100</v>
      </c>
      <c r="E38" s="41"/>
      <c r="F38" s="40">
        <f>'[4]prog 2013'!S69</f>
        <v>222679.018</v>
      </c>
      <c r="G38" s="41">
        <f aca="true" t="shared" si="10" ref="G38:G46">F38/$J$10*100</f>
        <v>35.72581710251885</v>
      </c>
      <c r="H38" s="41">
        <f aca="true" t="shared" si="11" ref="H38:H59">F38/F$38*100</f>
        <v>100</v>
      </c>
      <c r="I38" s="41"/>
      <c r="J38" s="78">
        <f>J39+J52+J56+J59+J60</f>
        <v>14941.591922000001</v>
      </c>
      <c r="K38" s="41">
        <f aca="true" t="shared" si="12" ref="K38:K61">J38/$J$10*100</f>
        <v>2.397175023584149</v>
      </c>
      <c r="L38" s="41">
        <f aca="true" t="shared" si="13" ref="L38:L61">J38/J$38*100</f>
        <v>100</v>
      </c>
      <c r="M38" s="41"/>
      <c r="N38" s="41">
        <f aca="true" t="shared" si="14" ref="N38:N61">J38-B38</f>
        <v>-334.7610404666648</v>
      </c>
      <c r="O38" s="42">
        <f aca="true" t="shared" si="15" ref="O38:O50">J38/B38-1</f>
        <v>-0.021913675422999046</v>
      </c>
      <c r="P38" s="42"/>
    </row>
    <row r="39" spans="1:16" s="47" customFormat="1" ht="19.5" customHeight="1">
      <c r="A39" s="79" t="s">
        <v>37</v>
      </c>
      <c r="B39" s="64">
        <f>B40+B41+B42+B43+B44+B50</f>
        <v>14144.736077666666</v>
      </c>
      <c r="C39" s="45">
        <f t="shared" si="8"/>
        <v>2.4170772518227386</v>
      </c>
      <c r="D39" s="45">
        <f t="shared" si="9"/>
        <v>92.59236227664853</v>
      </c>
      <c r="E39" s="45"/>
      <c r="F39" s="45">
        <f>'[4]prog 2013'!S71</f>
        <v>205008.6000000001</v>
      </c>
      <c r="G39" s="45">
        <f t="shared" si="10"/>
        <v>32.89083908230388</v>
      </c>
      <c r="H39" s="45">
        <f t="shared" si="11"/>
        <v>92.06462370873221</v>
      </c>
      <c r="I39" s="45"/>
      <c r="J39" s="64">
        <f>J40+J41+J42+J43+J44+J50</f>
        <v>14268.706935000002</v>
      </c>
      <c r="K39" s="45">
        <f t="shared" si="12"/>
        <v>2.2892197874217874</v>
      </c>
      <c r="L39" s="45">
        <f t="shared" si="13"/>
        <v>95.49656428503282</v>
      </c>
      <c r="M39" s="45"/>
      <c r="N39" s="45">
        <f t="shared" si="14"/>
        <v>123.97085733333552</v>
      </c>
      <c r="O39" s="46">
        <f t="shared" si="15"/>
        <v>0.00876445178281382</v>
      </c>
      <c r="P39" s="46"/>
    </row>
    <row r="40" spans="1:16" ht="19.5" customHeight="1">
      <c r="A40" s="80" t="s">
        <v>38</v>
      </c>
      <c r="B40" s="72">
        <f>'[4]ian2012'!R48</f>
        <v>3207.324081333333</v>
      </c>
      <c r="C40" s="72">
        <f t="shared" si="8"/>
        <v>0.5480731512873092</v>
      </c>
      <c r="D40" s="72">
        <f t="shared" si="9"/>
        <v>20.9953520268456</v>
      </c>
      <c r="E40" s="72"/>
      <c r="F40" s="72">
        <f>'[4]prog 2013'!S73</f>
        <v>46154</v>
      </c>
      <c r="G40" s="72">
        <f t="shared" si="10"/>
        <v>7.404781004331783</v>
      </c>
      <c r="H40" s="72">
        <f t="shared" si="11"/>
        <v>20.72669460038664</v>
      </c>
      <c r="I40" s="72"/>
      <c r="J40" s="81">
        <f>'[4] bgc ian  2013 '!P64</f>
        <v>3734.135978</v>
      </c>
      <c r="K40" s="72">
        <f t="shared" si="12"/>
        <v>0.5990912847745868</v>
      </c>
      <c r="L40" s="72">
        <f t="shared" si="13"/>
        <v>24.99155376142925</v>
      </c>
      <c r="M40" s="72"/>
      <c r="N40" s="72">
        <f t="shared" si="14"/>
        <v>526.8118966666666</v>
      </c>
      <c r="O40" s="82">
        <f t="shared" si="15"/>
        <v>0.16425277998338816</v>
      </c>
      <c r="P40" s="83"/>
    </row>
    <row r="41" spans="1:16" ht="17.25" customHeight="1">
      <c r="A41" s="80" t="s">
        <v>39</v>
      </c>
      <c r="B41" s="72">
        <f>'[4]ian2012'!R49</f>
        <v>1875.8601839999997</v>
      </c>
      <c r="C41" s="72">
        <f t="shared" si="8"/>
        <v>0.3205502706766917</v>
      </c>
      <c r="D41" s="72">
        <f t="shared" si="9"/>
        <v>12.279502762268628</v>
      </c>
      <c r="E41" s="72"/>
      <c r="F41" s="72">
        <f>'[4]prog 2013'!S75</f>
        <v>37252.9</v>
      </c>
      <c r="G41" s="72">
        <f t="shared" si="10"/>
        <v>5.976720680250281</v>
      </c>
      <c r="H41" s="72">
        <f t="shared" si="11"/>
        <v>16.729416329651677</v>
      </c>
      <c r="I41" s="72"/>
      <c r="J41" s="81">
        <f>'[4] bgc ian  2013 '!P65</f>
        <v>2119.165985</v>
      </c>
      <c r="K41" s="72">
        <f t="shared" si="12"/>
        <v>0.3399913340285577</v>
      </c>
      <c r="L41" s="72">
        <f t="shared" si="13"/>
        <v>14.183000018088702</v>
      </c>
      <c r="M41" s="72"/>
      <c r="N41" s="72">
        <f t="shared" si="14"/>
        <v>243.30580100000043</v>
      </c>
      <c r="O41" s="82">
        <f t="shared" si="15"/>
        <v>0.1297035904249464</v>
      </c>
      <c r="P41" s="83"/>
    </row>
    <row r="42" spans="1:16" ht="19.5" customHeight="1">
      <c r="A42" s="80" t="s">
        <v>40</v>
      </c>
      <c r="B42" s="72">
        <f>'[4]ian2012'!R50</f>
        <v>676.081029</v>
      </c>
      <c r="C42" s="72">
        <f t="shared" si="8"/>
        <v>0.11552990926179084</v>
      </c>
      <c r="D42" s="72">
        <f t="shared" si="9"/>
        <v>4.425670385209752</v>
      </c>
      <c r="E42" s="72"/>
      <c r="F42" s="72">
        <f>'[4]prog 2013'!S77</f>
        <v>11382.999999999998</v>
      </c>
      <c r="G42" s="72">
        <f t="shared" si="10"/>
        <v>1.8262473929087113</v>
      </c>
      <c r="H42" s="72">
        <f t="shared" si="11"/>
        <v>5.111842194310376</v>
      </c>
      <c r="I42" s="72"/>
      <c r="J42" s="81">
        <f>'[4] bgc ian  2013 '!P66</f>
        <v>947.577805</v>
      </c>
      <c r="K42" s="72">
        <f t="shared" si="12"/>
        <v>0.1520259594095941</v>
      </c>
      <c r="L42" s="72">
        <f t="shared" si="13"/>
        <v>6.341879834134584</v>
      </c>
      <c r="M42" s="72"/>
      <c r="N42" s="72">
        <f t="shared" si="14"/>
        <v>271.49677600000007</v>
      </c>
      <c r="O42" s="82">
        <f t="shared" si="15"/>
        <v>0.4015743148444417</v>
      </c>
      <c r="P42" s="83"/>
    </row>
    <row r="43" spans="1:16" ht="19.5" customHeight="1">
      <c r="A43" s="80" t="s">
        <v>41</v>
      </c>
      <c r="B43" s="72">
        <f>'[4]ian2012'!R51</f>
        <v>209.155689</v>
      </c>
      <c r="C43" s="72">
        <f t="shared" si="8"/>
        <v>0.03574089012303486</v>
      </c>
      <c r="D43" s="72">
        <f t="shared" si="9"/>
        <v>1.3691467427722208</v>
      </c>
      <c r="E43" s="72"/>
      <c r="F43" s="72">
        <f>'[4]prog 2013'!S79</f>
        <v>5229.700000000001</v>
      </c>
      <c r="G43" s="72">
        <f t="shared" si="10"/>
        <v>0.8390341729504253</v>
      </c>
      <c r="H43" s="72">
        <f t="shared" si="11"/>
        <v>2.3485373911609404</v>
      </c>
      <c r="I43" s="72"/>
      <c r="J43" s="81">
        <f>'[4] bgc ian  2013 '!P67</f>
        <v>299.317713</v>
      </c>
      <c r="K43" s="72">
        <f t="shared" si="12"/>
        <v>0.04802145243061127</v>
      </c>
      <c r="L43" s="72">
        <f t="shared" si="13"/>
        <v>2.0032518259268253</v>
      </c>
      <c r="M43" s="72"/>
      <c r="N43" s="72">
        <f t="shared" si="14"/>
        <v>90.16202400000003</v>
      </c>
      <c r="O43" s="82">
        <f t="shared" si="15"/>
        <v>0.4310761253068285</v>
      </c>
      <c r="P43" s="83"/>
    </row>
    <row r="44" spans="1:16" s="47" customFormat="1" ht="19.5" customHeight="1">
      <c r="A44" s="80" t="s">
        <v>42</v>
      </c>
      <c r="B44" s="81">
        <f>B45+B46+B47+B48+B49</f>
        <v>8042.257210333334</v>
      </c>
      <c r="C44" s="72">
        <f t="shared" si="8"/>
        <v>1.3742749846776032</v>
      </c>
      <c r="D44" s="72">
        <f t="shared" si="9"/>
        <v>52.64513873234541</v>
      </c>
      <c r="E44" s="72"/>
      <c r="F44" s="72">
        <f>'[4]prog 2013'!S81</f>
        <v>103999.1</v>
      </c>
      <c r="G44" s="72">
        <f t="shared" si="10"/>
        <v>16.685239852398524</v>
      </c>
      <c r="H44" s="72">
        <f t="shared" si="11"/>
        <v>46.70359198368658</v>
      </c>
      <c r="I44" s="72"/>
      <c r="J44" s="81">
        <f>J45+J46+J47+J48+J49</f>
        <v>7097.411265000001</v>
      </c>
      <c r="K44" s="72">
        <f t="shared" si="12"/>
        <v>1.1386830202149847</v>
      </c>
      <c r="L44" s="72">
        <f t="shared" si="13"/>
        <v>47.50103805572264</v>
      </c>
      <c r="M44" s="72"/>
      <c r="N44" s="72">
        <f t="shared" si="14"/>
        <v>-944.8459453333335</v>
      </c>
      <c r="O44" s="82">
        <f t="shared" si="15"/>
        <v>-0.11748516873090309</v>
      </c>
      <c r="P44" s="82"/>
    </row>
    <row r="45" spans="1:16" ht="31.5" customHeight="1">
      <c r="A45" s="84" t="s">
        <v>43</v>
      </c>
      <c r="B45" s="52">
        <f>'[4]ian2012'!R53</f>
        <v>74.11702433333323</v>
      </c>
      <c r="C45" s="52">
        <f t="shared" si="8"/>
        <v>0.012665246810207318</v>
      </c>
      <c r="D45" s="52">
        <f t="shared" si="9"/>
        <v>0.48517486153557415</v>
      </c>
      <c r="E45" s="52"/>
      <c r="F45" s="59">
        <f>'[4]prog 2013'!S83</f>
        <v>1632.9000000000015</v>
      </c>
      <c r="G45" s="52">
        <f t="shared" si="10"/>
        <v>0.2619765762875022</v>
      </c>
      <c r="H45" s="52">
        <f t="shared" si="11"/>
        <v>0.7332976472888888</v>
      </c>
      <c r="I45" s="52"/>
      <c r="J45" s="85">
        <f>'[4] bgc ian  2013 '!P69</f>
        <v>7.245542000000341</v>
      </c>
      <c r="K45" s="52">
        <f t="shared" si="12"/>
        <v>0.00116244858013803</v>
      </c>
      <c r="L45" s="52">
        <f t="shared" si="13"/>
        <v>0.048492436668224115</v>
      </c>
      <c r="M45" s="52"/>
      <c r="N45" s="52">
        <f t="shared" si="14"/>
        <v>-66.87148233333289</v>
      </c>
      <c r="O45" s="53">
        <f t="shared" si="15"/>
        <v>-0.902241865952223</v>
      </c>
      <c r="P45" s="83"/>
    </row>
    <row r="46" spans="1:16" ht="15.75" customHeight="1">
      <c r="A46" s="86" t="s">
        <v>44</v>
      </c>
      <c r="B46" s="52">
        <f>'[4]ian2012'!R54</f>
        <v>778.1331270000002</v>
      </c>
      <c r="C46" s="87">
        <f t="shared" si="8"/>
        <v>0.13296875034176353</v>
      </c>
      <c r="D46" s="87">
        <f t="shared" si="9"/>
        <v>5.093710055743275</v>
      </c>
      <c r="E46" s="87"/>
      <c r="F46" s="87">
        <f>'[4]prog 2013'!S85</f>
        <v>12279.800000000001</v>
      </c>
      <c r="G46" s="87">
        <f t="shared" si="10"/>
        <v>1.9701267447457087</v>
      </c>
      <c r="H46" s="87">
        <f t="shared" si="11"/>
        <v>5.514574345751785</v>
      </c>
      <c r="I46" s="87"/>
      <c r="J46" s="88">
        <f>'[4] bgc ian  2013 '!P70</f>
        <v>853.9059970000001</v>
      </c>
      <c r="K46" s="87">
        <f t="shared" si="12"/>
        <v>0.13699759297288625</v>
      </c>
      <c r="L46" s="87">
        <f t="shared" si="13"/>
        <v>5.714959968507163</v>
      </c>
      <c r="M46" s="87"/>
      <c r="N46" s="87">
        <f t="shared" si="14"/>
        <v>75.7728699999999</v>
      </c>
      <c r="O46" s="83">
        <f t="shared" si="15"/>
        <v>0.09737777170872186</v>
      </c>
      <c r="P46" s="83"/>
    </row>
    <row r="47" spans="1:16" ht="28.5" customHeight="1">
      <c r="A47" s="84" t="s">
        <v>45</v>
      </c>
      <c r="B47" s="52">
        <f>'[4]ian2012'!R55</f>
        <v>1477.64155</v>
      </c>
      <c r="C47" s="52">
        <f t="shared" si="8"/>
        <v>0.25250197368421057</v>
      </c>
      <c r="D47" s="52">
        <f t="shared" si="9"/>
        <v>9.672737685693052</v>
      </c>
      <c r="E47" s="45"/>
      <c r="F47" s="59">
        <f>'[4]prog 2013'!S86</f>
        <v>17311</v>
      </c>
      <c r="G47" s="52"/>
      <c r="H47" s="45">
        <f t="shared" si="11"/>
        <v>7.773969975024768</v>
      </c>
      <c r="I47" s="45"/>
      <c r="J47" s="85">
        <f>'[4] bgc ian  2013 '!P71</f>
        <v>679.1083729999999</v>
      </c>
      <c r="K47" s="87">
        <f t="shared" si="12"/>
        <v>0.10895369372693725</v>
      </c>
      <c r="L47" s="52">
        <f t="shared" si="13"/>
        <v>4.545087140280419</v>
      </c>
      <c r="M47" s="52"/>
      <c r="N47" s="52">
        <f t="shared" si="14"/>
        <v>-798.5331770000001</v>
      </c>
      <c r="O47" s="83">
        <f t="shared" si="15"/>
        <v>-0.540410613791958</v>
      </c>
      <c r="P47" s="83"/>
    </row>
    <row r="48" spans="1:16" ht="17.25" customHeight="1">
      <c r="A48" s="86" t="s">
        <v>46</v>
      </c>
      <c r="B48" s="52">
        <f>'[4]ian2012'!R56</f>
        <v>5595.640685</v>
      </c>
      <c r="C48" s="87">
        <f t="shared" si="8"/>
        <v>0.956192871667806</v>
      </c>
      <c r="D48" s="87">
        <f t="shared" si="9"/>
        <v>36.62942784019357</v>
      </c>
      <c r="E48" s="87"/>
      <c r="F48" s="87">
        <f>'[4]prog 2013'!S87</f>
        <v>69979.30000000002</v>
      </c>
      <c r="G48" s="87">
        <f aca="true" t="shared" si="16" ref="G48:G59">F48/$J$10*100</f>
        <v>11.227226054869247</v>
      </c>
      <c r="H48" s="87">
        <f t="shared" si="11"/>
        <v>31.426086134437693</v>
      </c>
      <c r="I48" s="87"/>
      <c r="J48" s="88">
        <f>'[4] bgc ian  2013 '!P72</f>
        <v>5411.5399370000005</v>
      </c>
      <c r="K48" s="87">
        <f t="shared" si="12"/>
        <v>0.8682079154500242</v>
      </c>
      <c r="L48" s="87">
        <f t="shared" si="13"/>
        <v>36.21796101278906</v>
      </c>
      <c r="M48" s="87"/>
      <c r="N48" s="87">
        <f t="shared" si="14"/>
        <v>-184.10074799999984</v>
      </c>
      <c r="O48" s="83">
        <f t="shared" si="15"/>
        <v>-0.032900745127097064</v>
      </c>
      <c r="P48" s="83"/>
    </row>
    <row r="49" spans="1:16" ht="19.5" customHeight="1">
      <c r="A49" s="89" t="s">
        <v>47</v>
      </c>
      <c r="B49" s="52">
        <f>'[4]ian2012'!R57</f>
        <v>116.72482400000001</v>
      </c>
      <c r="C49" s="52">
        <f t="shared" si="8"/>
        <v>0.019946142173615858</v>
      </c>
      <c r="D49" s="52">
        <f t="shared" si="9"/>
        <v>0.7640882891799359</v>
      </c>
      <c r="E49" s="52"/>
      <c r="F49" s="52">
        <f>'[4]prog 2013'!S89</f>
        <v>2796.1000000000004</v>
      </c>
      <c r="G49" s="52">
        <f t="shared" si="16"/>
        <v>0.4485961816139901</v>
      </c>
      <c r="H49" s="52">
        <f t="shared" si="11"/>
        <v>1.2556638811834533</v>
      </c>
      <c r="I49" s="52"/>
      <c r="J49" s="85">
        <f>'[4] bgc ian  2013 '!P73</f>
        <v>145.611416</v>
      </c>
      <c r="K49" s="52">
        <f t="shared" si="12"/>
        <v>0.023361369484999197</v>
      </c>
      <c r="L49" s="52">
        <f t="shared" si="13"/>
        <v>0.9745374974777737</v>
      </c>
      <c r="M49" s="52"/>
      <c r="N49" s="52">
        <f t="shared" si="14"/>
        <v>28.88659199999998</v>
      </c>
      <c r="O49" s="53">
        <f t="shared" si="15"/>
        <v>0.24747599533754694</v>
      </c>
      <c r="P49" s="83"/>
    </row>
    <row r="50" spans="1:16" ht="31.5" customHeight="1">
      <c r="A50" s="90" t="s">
        <v>48</v>
      </c>
      <c r="B50" s="91">
        <f>'[4]ian2012'!R58</f>
        <v>134.057884</v>
      </c>
      <c r="C50" s="91">
        <f t="shared" si="8"/>
        <v>0.022908045796308955</v>
      </c>
      <c r="D50" s="72">
        <f t="shared" si="9"/>
        <v>0.8775516272069281</v>
      </c>
      <c r="E50" s="72"/>
      <c r="F50" s="92">
        <f>'[4]prog 2013'!S93</f>
        <v>782.8999999999999</v>
      </c>
      <c r="G50" s="87">
        <f t="shared" si="16"/>
        <v>0.12560564736082142</v>
      </c>
      <c r="H50" s="72">
        <f t="shared" si="11"/>
        <v>0.3515822941162781</v>
      </c>
      <c r="I50" s="72"/>
      <c r="J50" s="81">
        <f>'[4] bgc ian  2013 '!P74</f>
        <v>71.098189</v>
      </c>
      <c r="K50" s="72">
        <f t="shared" si="12"/>
        <v>0.01140673656345259</v>
      </c>
      <c r="L50" s="72">
        <f t="shared" si="13"/>
        <v>0.47584078973081195</v>
      </c>
      <c r="M50" s="72"/>
      <c r="N50" s="72">
        <f t="shared" si="14"/>
        <v>-62.959694999999996</v>
      </c>
      <c r="O50" s="83">
        <f t="shared" si="15"/>
        <v>-0.46964559727050437</v>
      </c>
      <c r="P50" s="82"/>
    </row>
    <row r="51" spans="1:16" ht="15" customHeight="1" hidden="1">
      <c r="A51" s="93" t="s">
        <v>49</v>
      </c>
      <c r="B51" s="94">
        <f>'[4]ian2012'!R59</f>
        <v>1206.9447499999999</v>
      </c>
      <c r="C51" s="87">
        <f t="shared" si="8"/>
        <v>0.20624483082706765</v>
      </c>
      <c r="D51" s="72">
        <f t="shared" si="9"/>
        <v>7.900738827948074</v>
      </c>
      <c r="E51" s="72"/>
      <c r="F51" s="87">
        <f>'[4]prog 2013'!S91</f>
        <v>207</v>
      </c>
      <c r="G51" s="87">
        <f t="shared" si="16"/>
        <v>0.033210332103321034</v>
      </c>
      <c r="H51" s="72">
        <f t="shared" si="11"/>
        <v>0.09295891541968268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-1206.9447499999999</v>
      </c>
      <c r="O51" s="82"/>
      <c r="P51" s="82"/>
    </row>
    <row r="52" spans="1:16" s="47" customFormat="1" ht="19.5" customHeight="1">
      <c r="A52" s="79" t="s">
        <v>50</v>
      </c>
      <c r="B52" s="94">
        <f>'[4]ian2012'!R59</f>
        <v>1206.9447499999999</v>
      </c>
      <c r="C52" s="72">
        <f t="shared" si="8"/>
        <v>0.20624483082706765</v>
      </c>
      <c r="D52" s="72">
        <f t="shared" si="9"/>
        <v>7.900738827948074</v>
      </c>
      <c r="E52" s="72"/>
      <c r="F52" s="72">
        <f>'[4]prog 2013'!S95</f>
        <v>17670.418</v>
      </c>
      <c r="G52" s="72">
        <f t="shared" si="16"/>
        <v>2.8349780202149852</v>
      </c>
      <c r="H52" s="72">
        <f t="shared" si="11"/>
        <v>7.935376291267819</v>
      </c>
      <c r="I52" s="72"/>
      <c r="J52" s="81">
        <f>'[4] bgc ian  2013 '!P75</f>
        <v>725.418199</v>
      </c>
      <c r="K52" s="72">
        <f t="shared" si="12"/>
        <v>0.11638347489170543</v>
      </c>
      <c r="L52" s="72">
        <f t="shared" si="13"/>
        <v>4.855026176507298</v>
      </c>
      <c r="M52" s="72"/>
      <c r="N52" s="72">
        <f t="shared" si="14"/>
        <v>-481.5265509999999</v>
      </c>
      <c r="O52" s="82">
        <f>J52/B52-1</f>
        <v>-0.3989632093764026</v>
      </c>
      <c r="P52" s="82"/>
    </row>
    <row r="53" spans="1:16" ht="26.25" customHeight="1" hidden="1">
      <c r="A53" s="86" t="s">
        <v>51</v>
      </c>
      <c r="B53" s="94">
        <f>'[4]ian2012'!R61</f>
        <v>9.9497</v>
      </c>
      <c r="C53" s="87">
        <f t="shared" si="8"/>
        <v>0.0017002221462747778</v>
      </c>
      <c r="D53" s="87">
        <f t="shared" si="9"/>
        <v>0.06513138328530363</v>
      </c>
      <c r="E53" s="87"/>
      <c r="F53" s="87">
        <f>'[4]prog 2013'!S97</f>
        <v>17670.418</v>
      </c>
      <c r="G53" s="87">
        <f t="shared" si="16"/>
        <v>2.8349780202149852</v>
      </c>
      <c r="H53" s="87">
        <f t="shared" si="11"/>
        <v>7.935376291267819</v>
      </c>
      <c r="I53" s="87"/>
      <c r="J53" s="88" t="e">
        <f>#REF!</f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f>'[4]ian2012'!R62</f>
        <v>0</v>
      </c>
      <c r="C54" s="87">
        <f t="shared" si="8"/>
        <v>0</v>
      </c>
      <c r="D54" s="87">
        <f t="shared" si="9"/>
        <v>0</v>
      </c>
      <c r="E54" s="87"/>
      <c r="F54" s="87">
        <f>'[4]prog 2013'!S98</f>
        <v>0</v>
      </c>
      <c r="G54" s="87">
        <f t="shared" si="16"/>
        <v>0</v>
      </c>
      <c r="H54" s="87">
        <f t="shared" si="11"/>
        <v>0</v>
      </c>
      <c r="I54" s="87"/>
      <c r="J54" s="88" t="e">
        <f>#REF!</f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f>'[4]ian2012'!R63</f>
        <v>0</v>
      </c>
      <c r="C55" s="87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>
      <c r="A56" s="79" t="s">
        <v>34</v>
      </c>
      <c r="B56" s="94">
        <f>'[4]ian2012'!R62</f>
        <v>0</v>
      </c>
      <c r="C56" s="72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f>'[4] bgc ian  2013 '!P78</f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f>'[4]ian2012'!R63</f>
        <v>0</v>
      </c>
      <c r="C57" s="87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f>#REF!</f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f>'[4]ian2012'!R64</f>
        <v>0</v>
      </c>
      <c r="C58" s="87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f>#REF!</f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f>'[4]ian2012'!R65</f>
        <v>-75.32786520000002</v>
      </c>
      <c r="C59" s="72">
        <f t="shared" si="8"/>
        <v>-0.012872157416267946</v>
      </c>
      <c r="D59" s="72">
        <f t="shared" si="9"/>
        <v>-0.49310110459660955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f>'[4] bgc ian  2013 '!P81</f>
        <v>-52.53321199999999</v>
      </c>
      <c r="K59" s="72">
        <f t="shared" si="12"/>
        <v>-0.008428238729343814</v>
      </c>
      <c r="L59" s="72">
        <f t="shared" si="13"/>
        <v>-0.35159046154011264</v>
      </c>
      <c r="M59" s="72"/>
      <c r="N59" s="72">
        <f t="shared" si="14"/>
        <v>22.794653200000027</v>
      </c>
      <c r="O59" s="82">
        <f>J59/B59-1</f>
        <v>-0.30260585693592734</v>
      </c>
      <c r="P59" s="82"/>
    </row>
    <row r="60" spans="1:16" s="47" customFormat="1" ht="15.75">
      <c r="A60" s="100"/>
      <c r="B60" s="101">
        <f>'[4]ian2012'!R66</f>
        <v>0</v>
      </c>
      <c r="C60" s="4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f>'[4] bgc ian  2013 '!P82</f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1005.0902922000023</v>
      </c>
      <c r="C61" s="105">
        <f t="shared" si="8"/>
        <v>0.17175158786739614</v>
      </c>
      <c r="D61" s="104">
        <f t="shared" si="9"/>
        <v>6.579386419451458</v>
      </c>
      <c r="E61" s="104"/>
      <c r="F61" s="104">
        <f>'[4]prog 2013'!S105</f>
        <v>-13393.978000000003</v>
      </c>
      <c r="G61" s="106">
        <f>F61/$J$10*100</f>
        <v>-2.1488814375100276</v>
      </c>
      <c r="H61" s="106"/>
      <c r="I61" s="106"/>
      <c r="J61" s="107">
        <f>J12-J38</f>
        <v>1039.3222349999996</v>
      </c>
      <c r="K61" s="108">
        <f t="shared" si="12"/>
        <v>0.16674510428365147</v>
      </c>
      <c r="L61" s="109">
        <f t="shared" si="13"/>
        <v>6.955900284424857</v>
      </c>
      <c r="M61" s="106"/>
      <c r="N61" s="104">
        <f t="shared" si="14"/>
        <v>34.23194279999734</v>
      </c>
      <c r="O61" s="110">
        <f>J61/B61-1</f>
        <v>0.034058574702844346</v>
      </c>
      <c r="P61" s="110"/>
    </row>
    <row r="62" spans="1:14" ht="3.75" customHeight="1">
      <c r="A62" s="111"/>
      <c r="B62" s="112"/>
      <c r="C62" s="112"/>
      <c r="D62" s="112"/>
      <c r="E62" s="112"/>
      <c r="F62" s="113"/>
      <c r="G62" s="112"/>
      <c r="H62" s="112"/>
      <c r="I62" s="112"/>
      <c r="J62" s="114"/>
      <c r="K62" s="114"/>
      <c r="L62" s="114"/>
      <c r="M62" s="114"/>
      <c r="N62" s="114"/>
    </row>
    <row r="63" spans="1:15" ht="1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4" ht="19.5" customHeight="1">
      <c r="A64" s="115"/>
      <c r="B64" s="115"/>
      <c r="C64" s="115"/>
      <c r="D64" s="115"/>
      <c r="E64" s="115"/>
      <c r="G64" s="115"/>
      <c r="H64" s="115"/>
      <c r="I64" s="115"/>
      <c r="J64" s="114"/>
      <c r="K64" s="114"/>
      <c r="L64" s="114"/>
      <c r="M64" s="114"/>
      <c r="N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6"/>
      <c r="L65" s="114"/>
      <c r="M65" s="114"/>
      <c r="N65" s="114"/>
    </row>
    <row r="66" spans="4:14" ht="19.5" customHeight="1">
      <c r="D66" s="117"/>
      <c r="E66" s="117"/>
      <c r="F66" s="117"/>
      <c r="G66" s="117"/>
      <c r="H66" s="117"/>
      <c r="I66" s="117"/>
      <c r="J66" s="117"/>
      <c r="L66" s="114"/>
      <c r="M66" s="114"/>
      <c r="N66" s="114"/>
    </row>
    <row r="67" spans="10:16" ht="19.5" customHeight="1">
      <c r="J67" s="114"/>
      <c r="K67" s="114"/>
      <c r="L67" s="114"/>
      <c r="M67" s="114"/>
      <c r="N67" s="114"/>
      <c r="O67" s="118"/>
      <c r="P67" s="118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  <row r="181" spans="10:14" ht="19.5" customHeight="1">
      <c r="J181" s="114"/>
      <c r="K181" s="114"/>
      <c r="L181" s="114"/>
      <c r="M181" s="114"/>
      <c r="N181" s="114"/>
    </row>
    <row r="182" spans="10:14" ht="19.5" customHeight="1">
      <c r="J182" s="114"/>
      <c r="K182" s="114"/>
      <c r="L182" s="114"/>
      <c r="M182" s="114"/>
      <c r="N182" s="114"/>
    </row>
    <row r="183" spans="10:14" ht="19.5" customHeight="1">
      <c r="J183" s="114"/>
      <c r="K183" s="114"/>
      <c r="L183" s="114"/>
      <c r="M183" s="114"/>
      <c r="N183" s="114"/>
    </row>
    <row r="184" spans="10:14" ht="19.5" customHeight="1">
      <c r="J184" s="114"/>
      <c r="K184" s="114"/>
      <c r="L184" s="114"/>
      <c r="M184" s="114"/>
      <c r="N184" s="114"/>
    </row>
    <row r="185" spans="10:14" ht="19.5" customHeight="1">
      <c r="J185" s="114"/>
      <c r="K185" s="114"/>
      <c r="L185" s="114"/>
      <c r="M185" s="114"/>
      <c r="N185" s="114"/>
    </row>
    <row r="186" spans="10:14" ht="19.5" customHeight="1">
      <c r="J186" s="114"/>
      <c r="K186" s="114"/>
      <c r="L186" s="114"/>
      <c r="M186" s="114"/>
      <c r="N186" s="114"/>
    </row>
    <row r="187" spans="10:14" ht="19.5" customHeight="1">
      <c r="J187" s="114"/>
      <c r="K187" s="114"/>
      <c r="L187" s="114"/>
      <c r="M187" s="114"/>
      <c r="N187" s="114"/>
    </row>
    <row r="188" spans="10:14" ht="19.5" customHeight="1">
      <c r="J188" s="114"/>
      <c r="K188" s="114"/>
      <c r="L188" s="114"/>
      <c r="M188" s="114"/>
      <c r="N188" s="114"/>
    </row>
  </sheetData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2013-02-25T15:46:55Z</cp:lastPrinted>
  <dcterms:created xsi:type="dcterms:W3CDTF">2013-02-25T15:45:46Z</dcterms:created>
  <dcterms:modified xsi:type="dcterms:W3CDTF">2013-02-25T15:50:04Z</dcterms:modified>
  <cp:category/>
  <cp:version/>
  <cp:contentType/>
  <cp:contentStatus/>
</cp:coreProperties>
</file>